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626" windowHeight="9901" activeTab="2"/>
  </bookViews>
  <sheets>
    <sheet name="1.和庄-工程灯具" sheetId="7" r:id="rId1"/>
    <sheet name="2.和庄-灯光智控系统" sheetId="5" r:id="rId2"/>
    <sheet name="3.临湖楼-工程灯具" sheetId="8" r:id="rId3"/>
    <sheet name="4.临湖楼-灯光智控系统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8" name="ID_2973AB2D1DFB4BE88C38947C300B7AF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05990" y="7908290"/>
          <a:ext cx="514350" cy="2781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009C49FC44E245C087296DD2C141B59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33320" y="1137920"/>
          <a:ext cx="514350" cy="369570"/>
        </a:xfrm>
        <a:prstGeom prst="rect">
          <a:avLst/>
        </a:prstGeom>
      </xdr:spPr>
    </xdr:pic>
  </etc:cellImage>
  <etc:cellImage>
    <xdr:pic>
      <xdr:nvPicPr>
        <xdr:cNvPr id="76" name="ID_77B1DB63DECD4A4A9BC1FBE641939B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62630" y="3368040"/>
          <a:ext cx="375920" cy="338455"/>
        </a:xfrm>
        <a:prstGeom prst="rect">
          <a:avLst/>
        </a:prstGeom>
      </xdr:spPr>
    </xdr:pic>
  </etc:cellImage>
  <etc:cellImage>
    <xdr:pic>
      <xdr:nvPicPr>
        <xdr:cNvPr id="132" name="ID_BC189589ECF44BBBA2D1D3D707DF187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68525" y="23621365"/>
          <a:ext cx="595630" cy="3270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6" name="ID_B62C1A8445F34E33930BF94F8FEED23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948305" y="6880860"/>
          <a:ext cx="403225" cy="3886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98309232B46D454A8AB294B515A1AA6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109710" y="1990090"/>
          <a:ext cx="542290" cy="663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F0A8086539864505833728AD4DB5F93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458720" y="13373100"/>
          <a:ext cx="561975" cy="317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44943438326F4417AE878D9ED1B185B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186430" y="1148080"/>
          <a:ext cx="412115" cy="351155"/>
        </a:xfrm>
        <a:prstGeom prst="rect">
          <a:avLst/>
        </a:prstGeom>
      </xdr:spPr>
    </xdr:pic>
  </etc:cellImage>
  <etc:cellImage>
    <xdr:pic>
      <xdr:nvPicPr>
        <xdr:cNvPr id="133" name="ID_964EA82BAE1C4DBD8E8F7239040AB51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30425" y="24624030"/>
          <a:ext cx="595630" cy="3270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2" name="ID_4F969471C7BE4B99A442AF14C592AFD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063115" y="977900"/>
          <a:ext cx="1238250" cy="16186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4E0F75AD1B8947F296C03B92B469437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255010" y="5618480"/>
          <a:ext cx="377190" cy="377825"/>
        </a:xfrm>
        <a:prstGeom prst="rect">
          <a:avLst/>
        </a:prstGeom>
      </xdr:spPr>
    </xdr:pic>
  </etc:cellImage>
  <etc:cellImage>
    <xdr:pic>
      <xdr:nvPicPr>
        <xdr:cNvPr id="21" name="ID_4EB9C6AAAA79407CAEB720F13D8A5C1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136265" y="13274675"/>
          <a:ext cx="633730" cy="444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6" name="ID_7625A779932A4D0E905AD59B24C4D11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62630" y="2250440"/>
          <a:ext cx="375920" cy="338455"/>
        </a:xfrm>
        <a:prstGeom prst="rect">
          <a:avLst/>
        </a:prstGeom>
      </xdr:spPr>
    </xdr:pic>
  </etc:cellImage>
  <etc:cellImage>
    <xdr:pic>
      <xdr:nvPicPr>
        <xdr:cNvPr id="5" name="ID_27F17493740443A3880DE7D4DDD6A1B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115820" y="21396960"/>
          <a:ext cx="561975" cy="317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ED3DC56949094536B13802A256360BC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415540" y="7848600"/>
          <a:ext cx="581660" cy="2565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56B8E7304A424F7F89B3B2C17B67022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068955" y="4114800"/>
          <a:ext cx="429260" cy="3892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9" name="ID_57BBDAC00CAA4967ADD40DAE38F506F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831465" y="20314920"/>
          <a:ext cx="748030" cy="3784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2" name="ID_B193898876C94A9FA0F2ADFD57BE676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205355" y="18249900"/>
          <a:ext cx="455930" cy="301625"/>
        </a:xfrm>
        <a:prstGeom prst="rect">
          <a:avLst/>
        </a:prstGeom>
      </xdr:spPr>
    </xdr:pic>
  </etc:cellImage>
  <etc:cellImage>
    <xdr:pic>
      <xdr:nvPicPr>
        <xdr:cNvPr id="75" name="ID_879F19CAA1A245B4B9D406700DAB028D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166620" y="16174085"/>
          <a:ext cx="589915" cy="448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D8C5A968FED740E8BB4BCD6909F7C32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134870" y="12083415"/>
          <a:ext cx="640715" cy="321945"/>
        </a:xfrm>
        <a:prstGeom prst="rect">
          <a:avLst/>
        </a:prstGeom>
      </xdr:spPr>
    </xdr:pic>
  </etc:cellImage>
  <etc:cellImage>
    <xdr:pic>
      <xdr:nvPicPr>
        <xdr:cNvPr id="40" name="ID_BC05B682690D4BE292D5D15B688D8E0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230880" y="7734300"/>
          <a:ext cx="429895" cy="4883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4" name="ID_90C019DCEB3D4AC1A55ED84E350273AE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453005" y="9001760"/>
          <a:ext cx="455930" cy="301625"/>
        </a:xfrm>
        <a:prstGeom prst="rect">
          <a:avLst/>
        </a:prstGeom>
      </xdr:spPr>
    </xdr:pic>
  </etc:cellImage>
  <etc:cellImage>
    <xdr:pic>
      <xdr:nvPicPr>
        <xdr:cNvPr id="145" name="ID_FF73598701C246ED9CECFCE31CD10CFE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194050" y="9047480"/>
          <a:ext cx="465455" cy="121920"/>
        </a:xfrm>
        <a:prstGeom prst="rect">
          <a:avLst/>
        </a:prstGeom>
      </xdr:spPr>
    </xdr:pic>
  </etc:cellImage>
  <etc:cellImage>
    <xdr:pic>
      <xdr:nvPicPr>
        <xdr:cNvPr id="2" name="ID_1B75A164E84742DDA1FB2B17F13494EF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843530" y="2402840"/>
          <a:ext cx="534035" cy="4718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FBB2BE45E79A4D6294BB654E2BDE37FE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453005" y="10119360"/>
          <a:ext cx="455930" cy="301625"/>
        </a:xfrm>
        <a:prstGeom prst="rect">
          <a:avLst/>
        </a:prstGeom>
      </xdr:spPr>
    </xdr:pic>
  </etc:cellImage>
  <etc:cellImage>
    <xdr:pic>
      <xdr:nvPicPr>
        <xdr:cNvPr id="6" name="ID_2DBA6F450E104D4AAE45C923FF029F5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194050" y="10165080"/>
          <a:ext cx="465455" cy="121920"/>
        </a:xfrm>
        <a:prstGeom prst="rect">
          <a:avLst/>
        </a:prstGeom>
      </xdr:spPr>
    </xdr:pic>
  </etc:cellImage>
  <etc:cellImage>
    <xdr:pic>
      <xdr:nvPicPr>
        <xdr:cNvPr id="42" name="ID_14712B5AEFC94A9AAD37C208F606FF0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310765" y="10820400"/>
          <a:ext cx="4183380" cy="2848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8D192202C67D4804B96A8BEF38BDEACF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463800" y="12261850"/>
          <a:ext cx="495300" cy="3429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7" name="ID_883AB5F0821C4CDAB08E6A2BCE9702DE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898140" y="17985740"/>
          <a:ext cx="604520" cy="47688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0" name="ID_B6DBB86051B34D12B82622D5DFECB4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145790" y="12090400"/>
          <a:ext cx="604520" cy="47688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" name="ID_9C12A325A5E245208012DF8C7359B13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76805" y="14519275"/>
          <a:ext cx="595630" cy="3270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4" name="ID_70CC3E1C38EC4CF6A088EB0CC681ED6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171190" y="14587220"/>
          <a:ext cx="544195" cy="2800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AFCA85E6F9D947FFB8CB4389A2AA02BF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191385" y="15062835"/>
          <a:ext cx="438785" cy="329565"/>
        </a:xfrm>
        <a:prstGeom prst="rect">
          <a:avLst/>
        </a:prstGeom>
      </xdr:spPr>
    </xdr:pic>
  </etc:cellImage>
  <etc:cellImage>
    <xdr:pic>
      <xdr:nvPicPr>
        <xdr:cNvPr id="66" name="ID_05FF1DDA34344BC9B1B6C02D78BF4F5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842895" y="12924790"/>
          <a:ext cx="657860" cy="475615"/>
        </a:xfrm>
        <a:prstGeom prst="rect">
          <a:avLst/>
        </a:prstGeom>
      </xdr:spPr>
    </xdr:pic>
  </etc:cellImage>
  <etc:cellImage>
    <xdr:pic>
      <xdr:nvPicPr>
        <xdr:cNvPr id="15" name="ID_B7EE7F0F21514CB3A0DB8FC941028D2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16175" y="15684500"/>
          <a:ext cx="595630" cy="3270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5" name="ID_69AD7BA0BB16469BAD056F59887270B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203575" y="15711805"/>
          <a:ext cx="486410" cy="2501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7" name="ID_B5F5B571BCDA4BEAAE36AAD8552FD37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78075" y="16725900"/>
          <a:ext cx="595630" cy="3270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" name="ID_4B0D7042455A46C7A677EA1867175D5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875280" y="10908030"/>
          <a:ext cx="667385" cy="520700"/>
        </a:xfrm>
        <a:prstGeom prst="rect">
          <a:avLst/>
        </a:prstGeom>
      </xdr:spPr>
    </xdr:pic>
  </etc:cellImage>
  <etc:cellImage>
    <xdr:pic>
      <xdr:nvPicPr>
        <xdr:cNvPr id="119" name="ID_F87D34875ED046069D6DFADC9A8667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103245" y="16803370"/>
          <a:ext cx="615315" cy="3168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1" name="ID_C59F1DA7CDF84D4B9F2172F03D925AC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20900" y="22447250"/>
          <a:ext cx="595630" cy="3270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9" name="ID_F47BE87AF8B34E0F9DC982483ADF238B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964815" y="1263650"/>
          <a:ext cx="429260" cy="3892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6B19A895DE54405FA49EB8BEDAD6B692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983230" y="7870190"/>
          <a:ext cx="447675" cy="3130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6BBA824A7182415A941FD44E6B8D154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158365" y="8994140"/>
          <a:ext cx="561975" cy="1866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1D1C9954FF40448387F741C3A047A8EE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916555" y="8994140"/>
          <a:ext cx="572135" cy="2546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2AEA86DE2CD6427D9FF978266595125A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2134235" y="10988675"/>
          <a:ext cx="502920" cy="257810"/>
        </a:xfrm>
        <a:prstGeom prst="rect">
          <a:avLst/>
        </a:prstGeom>
      </xdr:spPr>
    </xdr:pic>
  </etc:cellImage>
  <etc:cellImage>
    <xdr:pic>
      <xdr:nvPicPr>
        <xdr:cNvPr id="112" name="ID_E8004CE1CB5C41768AE2F83000A0D8B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946400" y="18295620"/>
          <a:ext cx="465455" cy="121920"/>
        </a:xfrm>
        <a:prstGeom prst="rect">
          <a:avLst/>
        </a:prstGeom>
      </xdr:spPr>
    </xdr:pic>
  </etc:cellImage>
  <etc:cellImage>
    <xdr:pic>
      <xdr:nvPicPr>
        <xdr:cNvPr id="65" name="ID_3E93EC3B8A114BAFB7B6949ACBE0B45F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094230" y="12915900"/>
          <a:ext cx="650875" cy="553720"/>
        </a:xfrm>
        <a:prstGeom prst="rect">
          <a:avLst/>
        </a:prstGeom>
      </xdr:spPr>
    </xdr:pic>
  </etc:cellImage>
  <etc:cellImage>
    <xdr:pic>
      <xdr:nvPicPr>
        <xdr:cNvPr id="83" name="ID_29DD47F9BEF5480A8D408DF4CCFD9308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2829560" y="15986760"/>
          <a:ext cx="690245" cy="403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5" name="ID_08BA2978AC2D44299F860870A8CE2B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168525" y="20305395"/>
          <a:ext cx="561975" cy="317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5" name="ID_12B3AFBBF9D6469C8EEAD17DC4B600DA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205355" y="17221200"/>
          <a:ext cx="455930" cy="301625"/>
        </a:xfrm>
        <a:prstGeom prst="rect">
          <a:avLst/>
        </a:prstGeom>
      </xdr:spPr>
    </xdr:pic>
  </etc:cellImage>
  <etc:cellImage>
    <xdr:pic>
      <xdr:nvPicPr>
        <xdr:cNvPr id="99" name="ID_E4F3487BA31447939488F4590E29076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946400" y="17266920"/>
          <a:ext cx="465455" cy="121920"/>
        </a:xfrm>
        <a:prstGeom prst="rect">
          <a:avLst/>
        </a:prstGeom>
      </xdr:spPr>
    </xdr:pic>
  </etc:cellImage>
  <etc:cellImage>
    <xdr:pic>
      <xdr:nvPicPr>
        <xdr:cNvPr id="136" name="ID_83E5CE57FA234D9DA51968ADED14584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216150" y="18157190"/>
          <a:ext cx="495300" cy="3429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4" name="ID_50E4D1BE1B59443CA5C027F4615DB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211070" y="19229705"/>
          <a:ext cx="561975" cy="317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8" name="ID_8065B609078446D181EEB5AF3A4D9FFE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888615" y="19131280"/>
          <a:ext cx="633730" cy="444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0" name="ID_1C16011F16544B84BAFECAE5601108EE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860040" y="21327110"/>
          <a:ext cx="662305" cy="4260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1" name="ID_2313809626414120AE5F4D5C752B190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850515" y="22485350"/>
          <a:ext cx="728980" cy="3752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2" name="ID_A18CA3B51EBE4B5B84AC3FFBAE3BE56B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850515" y="23564215"/>
          <a:ext cx="728980" cy="3752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3" name="ID_7048E5469AED410EAFEA99FB62A9A29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896235" y="24691975"/>
          <a:ext cx="728980" cy="3752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377119A0846D4A6DAC115B8B682CB99F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2133600" y="30050105"/>
          <a:ext cx="535940" cy="2266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41D0C7C083C245C1A77DF104B6302BE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148080" y="12920980"/>
          <a:ext cx="506095" cy="29273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<sst xmlns="http://schemas.openxmlformats.org/spreadsheetml/2006/main" count="358" uniqueCount="102">
  <si>
    <t>和庄工程灯具报价清单</t>
  </si>
  <si>
    <t>序号</t>
  </si>
  <si>
    <t>名称</t>
  </si>
  <si>
    <t>图片</t>
  </si>
  <si>
    <t>尺寸</t>
  </si>
  <si>
    <t>参数</t>
  </si>
  <si>
    <t>单位</t>
  </si>
  <si>
    <t>数量</t>
  </si>
  <si>
    <t>使用品牌</t>
  </si>
  <si>
    <t>单价（元）</t>
  </si>
  <si>
    <t>合价（元）</t>
  </si>
  <si>
    <t>射灯</t>
  </si>
  <si>
    <t>功率：30W
色温：2700K-6500K
光束角：24°
显指：Ra≥95
颜色：白
安装方式：嵌入
灯体材质：压铸铝</t>
  </si>
  <si>
    <t>套</t>
  </si>
  <si>
    <t>功率：15W
色温：2700K-6500K
光束角：36°
显指：Ra≥95
颜色：白、蜂窝网
安装方式：嵌入
灯体材质：压铸铝</t>
  </si>
  <si>
    <t>功率：15W
色温：2700K-6500K
光束角：24°
显指：Ra≥95
颜色：白、蜂窝网
安装方式：嵌入
灯体材质：压铸铝</t>
  </si>
  <si>
    <t>功率：12W
色温：3000K
光束角：36°
显指：Ra≥95
颜色：白、蜂窝网
安装方式：嵌入
灯体材质：压铸铝</t>
  </si>
  <si>
    <t>功率：7W
色温：3000K
光束角：36°
显指：Ra≥95
颜色：白、蜂窝网
安装方式：嵌入
灯体材质：压铸铝</t>
  </si>
  <si>
    <t>功率：7W
色温：3000K
光束角：24°
显指：Ra≥95
颜色：白、蜂窝网
安装方式：嵌入
灯体材质：压铸铝</t>
  </si>
  <si>
    <t>平板灯</t>
  </si>
  <si>
    <t>功率：32W
色温：4000K
光束角：110°
显指：Ra≥95
颜色：白
安装方式：集成
材质：铝合金+冷轧钢板+PS</t>
  </si>
  <si>
    <t>灯带</t>
  </si>
  <si>
    <t>功率：10W/M
色温：2700-6500K
光束角：120°
显指：Ra≥90
颜色：白
安装方式：明装</t>
  </si>
  <si>
    <t>米</t>
  </si>
  <si>
    <t>功率：9W/M
色温：3000K暖黄
光束角：120°
显指：Ra≥90
颜色：白
安装方式：明装</t>
  </si>
  <si>
    <t>灯带安装铝型材</t>
  </si>
  <si>
    <t>功率：/
颜色：白
安装方式：/
开孔尺寸：/
灯具尺寸：/
IP等级：IP20</t>
  </si>
  <si>
    <t>非调光灯带驱动</t>
  </si>
  <si>
    <t>功率：60W
颜色：白
安装方式：
开孔尺寸：/
灯具尺寸：/
IP等级：IP20</t>
  </si>
  <si>
    <t>功率：100W
颜色：黑
安装方式：
开孔尺寸：/
灯具尺寸：/
IP等级：IP20</t>
  </si>
  <si>
    <t>Dali调光调色灯带驱动</t>
  </si>
  <si>
    <t>功率：75W
颜色：白
安装方式：
开孔尺寸：/
灯具尺寸：/
IP等级：IP20</t>
  </si>
  <si>
    <t>功率：150W
颜色：白
安装方式：
开孔尺寸：/
灯具尺寸：/
IP等级：IP20</t>
  </si>
  <si>
    <t>功率：300W
颜色：白
安装方式：
开孔尺寸：/
灯具尺寸：/
IP等级：IP20</t>
  </si>
  <si>
    <t>合计</t>
  </si>
  <si>
    <t>备注：1.含增值税13%</t>
  </si>
  <si>
    <t>和庄灯光智控系统报价清单</t>
  </si>
  <si>
    <t>产品名称</t>
  </si>
  <si>
    <t>规格参数</t>
  </si>
  <si>
    <t>工程量</t>
  </si>
  <si>
    <t>多功能厅 AL1</t>
  </si>
  <si>
    <t>DALI调光模块</t>
  </si>
  <si>
    <t>1、名称：DALI调光模块
2、内置DALI电源，兼备DALI总线；
3、可在调试软件中进行回路控制、区域调光、场景配置，并通过手机App，实现照明设备的智能控制和场景联动控制
4、支持64个DALI驱动器，可分别设置驱动器的低限、高限
5、支持设置16个独立区域，可分别进行区域调光
6、在每个独立区域，最多可设置16个场景，支持场景运行时间最长90.51秒支持重启后，恢复掉电前的场景或自定义场景
7、具备色温控制功能，支持DT8类型色温控制镇流器的广播、回路或场景控制
8、支持总线短路保护
9、支持在线升级、手动升级，
10、尺寸：箱内标准导轨安装，宽72mm × 高90mm × 厚64mm</t>
  </si>
  <si>
    <t>8路16A智能开关模块</t>
  </si>
  <si>
    <t>1、8路继电器开关输出单元
2、最多可设置8个独立区域；每个独立区域，最多可设置13个场景
3、每个独立区域可设置2个序列，每个序列12步
4、每回路可设置灯具保护延时（0~60分钟）
5、每回路可设置分批开启延时（0~25秒）
6、可手动开 / 关继电器回路
7、继电器回路支持楼梯灯功能设置
8、支持重启后，恢复掉电前场景或指定场景
9、尺寸：箱内标准导轨安装，宽144mm × 高90mm × 厚64mm</t>
  </si>
  <si>
    <t>KNX系统模块</t>
  </si>
  <si>
    <t>640mA电源模块
箱内标准导轨安装
宽108mm × 高90mm × 厚60mm</t>
  </si>
  <si>
    <t>220VAC 24V导轨电源</t>
  </si>
  <si>
    <t>1、名称：DC24V导轨开关电源
2、规格：输入电压 AC100-240V(50/60Hz) 输出电流 2400mA 输出电压 24V DC
3、尺寸：箱内标准导轨安装，宽144mm x 高90mm x 厚64mm</t>
  </si>
  <si>
    <t>4寸触摸屏</t>
  </si>
  <si>
    <t>1、名称：电容液晶触摸屏，
2、规格：采用4英寸真彩液晶屏，全触摸控制，操作方便快捷协议 BusPro  显示屏分辨率 720x720 工作电压 12~30V DC 工作电流 120mA/24V DC
3、尺寸：尺寸 86×86×11(mm) (不含底座)</t>
  </si>
  <si>
    <t>宴会厅1 AL2</t>
  </si>
  <si>
    <t>宴会厅2 AL3</t>
  </si>
  <si>
    <t>4路16A智能开关模块</t>
  </si>
  <si>
    <t>1、名称：4路16A继电器模块 
2、规格：4路继电器开关输出单元
3路干接点开关信号输入回路
最多可设置4个独立区域；每个独立区域，最多可设置13个场景；其中12个场景可供编辑，支持场景运行时间最长60分钟
每个独立区域可设置2个序列，每个序列12步
每回路可设置灯具保护延时（0~60分钟）
每回路可设置分批开启延时（0~25秒）
可手动开 / 关继电器回路
继电器回路支持楼梯灯功能设置
支持重启后，恢复掉电前场景或指定场景
 标准35mm导轨外壳，方便安装
3、尺寸：箱内标准导轨安装，宽72mm × 高90mm × 厚64mm</t>
  </si>
  <si>
    <t>备注：1.含增值税13%
      2.含模块安装到配电线，弱电接入模块，调试等费用。</t>
  </si>
  <si>
    <t>临湖楼工程灯具报价清单</t>
  </si>
  <si>
    <t>功率：12W
色温：4000K
光束角：36°
显指：Ra≥95
颜色：白、蜂窝网
安装方式：嵌入
灯体材质：压铸铝</t>
  </si>
  <si>
    <t>功率：9W
色温：4000K
光束角：24°
显指：Ra≥95
颜色：白、蜂窝网
安装方式：嵌入
灯体材质：压铸铝</t>
  </si>
  <si>
    <t>功率：15W
色温：4000K
光束角：50°
显指：Ra≥95
颜色：白、蜂窝网
安装方式：嵌入
灯体材质：压铸铝</t>
  </si>
  <si>
    <t>功率：24W
色温：4000K
光束角：50°
显指：Ra≥95
颜色：白、蜂窝网
安装方式：嵌入
灯体材质：压铸铝</t>
  </si>
  <si>
    <t>筒灯</t>
  </si>
  <si>
    <t>功率：12W
色温：4000K
光束角：120°
显指：Ra≥90
颜色：白
安装方式：嵌入
灯体材质：压铸铝</t>
  </si>
  <si>
    <t>功率：32W
色温：4000K
光束角：110°
显指：Ra≥90
颜色：白
安装方式：吊装
材质：铝合金+冷轧钢板+PS</t>
  </si>
  <si>
    <t>功率：32W
色温：4000K
光束角：110°
显指：Ra≥90
颜色：白
安装方式：嵌入
材质：铝合金+冷轧钢板+PS</t>
  </si>
  <si>
    <t>集成电器</t>
  </si>
  <si>
    <t>功率：2210W，风暖2100W，照明12W，吹风/换气40W
显指：Ra≥90
颜色：白
安装方式：集成</t>
  </si>
  <si>
    <t>线型灯</t>
  </si>
  <si>
    <t>1000MM*100MM</t>
  </si>
  <si>
    <t>功率：30W/M
色温：4000K
光束角：110°
显指：Ra≥90
颜色：白
安装方式：嵌装</t>
  </si>
  <si>
    <t>LED投光灯</t>
  </si>
  <si>
    <t>功率：200W
色温：5700K
光束角：110°
显指：Ra≥80
颜色：白
安装方式：支架式
灯体材质：压铸铝+钢化玻璃</t>
  </si>
  <si>
    <t>吸顶灯</t>
  </si>
  <si>
    <t>功率：24W
色温：4000K
光束角：120°
显指：Ra≥90
颜色：白
安装方式：吸顶</t>
  </si>
  <si>
    <t>吊装发光灯膜</t>
  </si>
  <si>
    <t>2000mm*3000mm</t>
  </si>
  <si>
    <t>功率：500W
色温：5000K
光束角：120°
显指：Ra≥90
颜色：白
安装方式：吊装</t>
  </si>
  <si>
    <t>天花软膜</t>
  </si>
  <si>
    <t>功率：120W/㎡
色温：5000K
光束角：120°
显指：Ra≥90
颜色：白
安装方式：覆膜</t>
  </si>
  <si>
    <t>㎡</t>
  </si>
  <si>
    <t>双色温灯带</t>
  </si>
  <si>
    <t>功率：10W/M
色温：2700K-6500K
光束角：120°
显指：Ra≥90
颜色：白
安装方式：型材</t>
  </si>
  <si>
    <t>单色温灯带</t>
  </si>
  <si>
    <t>功率：9W/M
色温：4000K
光束角：120°
显指：Ra≥90
颜色：白
安装方式：型材</t>
  </si>
  <si>
    <t>功率：150W
颜色：黑
安装方式：
开孔尺寸：/
灯具尺寸：/
IP等级：IP20</t>
  </si>
  <si>
    <t>功率：300W
颜色：黑
安装方式：
开孔尺寸：/
灯具尺寸：/
IP等级：IP20</t>
  </si>
  <si>
    <t>功率：70W
颜色：白
安装方式：
开孔尺寸：/
灯具尺寸：/
IP等级：IP20</t>
  </si>
  <si>
    <t>临湖楼灯光智控系统报价清单</t>
  </si>
  <si>
    <t>健身房 N5</t>
  </si>
  <si>
    <t>网关</t>
  </si>
  <si>
    <t>实时更新设备状态、设备的控制； 
场景功能：添加场景；*区域捕捉场景，*电影（动态）场景功能； 
自动化功能；
支持本地时钟、网络时钟、自动同步网络时间； 
服务器应用程序自动提示升级； 
支持的协议http\tcp\udp\mqtt； 
APP通过局域网通讯网关； 
APP通过云端远程访问；
系统检测、设备状态上报； 
支持APP、云端、*SD卡、调试软件的备份上传、下载； 
第三方产品的驱动管理；</t>
  </si>
  <si>
    <t>个</t>
  </si>
  <si>
    <t>游泳池 N6</t>
  </si>
  <si>
    <t>网球场 N7</t>
  </si>
  <si>
    <t>走道及更衣室 -2ALG</t>
  </si>
  <si>
    <t>-4米标高走道 -1ALG</t>
  </si>
  <si>
    <t>0米标高休息大厅及走道 1ALG2</t>
  </si>
  <si>
    <t>0米标高办公区走道 1ALG1</t>
  </si>
  <si>
    <t>4.8米标高走道 2ALG</t>
  </si>
  <si>
    <t>中控室</t>
  </si>
  <si>
    <t>中文控制软件</t>
  </si>
  <si>
    <t>中文智能灯光控制系统，能监测各区域模块工作状态，可以一键控制所有灯光场景，具备系统自检及图形界面功能。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</si>
</sst>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333333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3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4" borderId="13" applyNumberFormat="0" applyAlignment="0" applyProtection="0">
      <alignment vertical="center"/>
    </xf>
    <xf numFmtId="0" fontId="18" fillId="5" borderId="15" applyNumberFormat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0" fontId="20" fillId="0" borderId="17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5" xfId="0" applyFont="1" applyFill="1" applyBorder="1" applyAlignment="1">
      <alignment horizontal="left" vertical="center" wrapText="1"/>
    </xf>
    <xf numFmtId="0" fontId="0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176" fontId="6" fillId="0" borderId="6" xfId="0" applyNumberFormat="1" applyFont="1" applyFill="1" applyBorder="1" applyAlignment="1">
      <alignment horizontal="center" vertical="center"/>
    </xf>
    <xf numFmtId="0" fontId="3" fillId="0" borderId="3" xfId="0" applyFont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"/>
  <sheetViews>
    <sheetView topLeftCell="A8" workbookViewId="0">
      <selection activeCell="H11" sqref="H11"/>
    </sheetView>
  </sheetViews>
  <sheetFormatPr defaultColWidth="8.88695652173913" defaultRowHeight="12.7"/>
  <cols>
    <col min="1" max="1" width="7.21739130434783" customWidth="1"/>
    <col min="2" max="2" width="7.78260869565217" customWidth="1"/>
    <col min="3" max="3" width="13.6347826086957"/>
    <col min="4" max="4" width="9.41739130434783"/>
    <col min="5" max="5" width="22.9130434782609" customWidth="1"/>
    <col min="6" max="6" width="7.88695652173913" customWidth="1"/>
    <col min="7" max="7" width="8.21739130434783" customWidth="1"/>
    <col min="8" max="8" width="11.5478260869565" customWidth="1"/>
    <col min="9" max="10" width="19.5478260869565" customWidth="1"/>
  </cols>
  <sheetData>
    <row r="1" ht="41" customHeight="1" spans="1:10">
      <c r="A1" s="23" t="s">
        <v>0</v>
      </c>
      <c r="B1" s="24"/>
      <c r="C1" s="24"/>
      <c r="D1" s="24"/>
      <c r="E1" s="24"/>
      <c r="F1" s="24"/>
      <c r="G1" s="24"/>
      <c r="H1" s="24"/>
      <c r="I1" s="24"/>
      <c r="J1" s="36"/>
    </row>
    <row r="2" ht="24" customHeight="1" spans="1:10">
      <c r="A2" s="25" t="s">
        <v>1</v>
      </c>
      <c r="B2" s="25" t="s">
        <v>2</v>
      </c>
      <c r="C2" s="25" t="s">
        <v>3</v>
      </c>
      <c r="D2" s="25" t="s">
        <v>4</v>
      </c>
      <c r="E2" s="25" t="s">
        <v>5</v>
      </c>
      <c r="F2" s="25" t="s">
        <v>6</v>
      </c>
      <c r="G2" s="25" t="s">
        <v>7</v>
      </c>
      <c r="H2" s="25" t="s">
        <v>8</v>
      </c>
      <c r="I2" s="25" t="s">
        <v>9</v>
      </c>
      <c r="J2" s="25" t="s">
        <v>10</v>
      </c>
    </row>
    <row r="3" ht="89.2" spans="1:10">
      <c r="A3" s="3">
        <v>1</v>
      </c>
      <c r="B3" s="15" t="s">
        <v>11</v>
      </c>
      <c r="C3" s="41" t="str">
        <f>_xlfn.DISPIMG("ID_009C49FC44E245C087296DD2C141B598",1)</f>
        <v>=DISPIMG("ID_009C49FC44E245C087296DD2C141B598",1)</v>
      </c>
      <c r="D3" s="41" t="str">
        <f>_xlfn.DISPIMG("ID_44943438326F4417AE878D9ED1B185B8",1)</f>
        <v>=DISPIMG("ID_44943438326F4417AE878D9ED1B185B8",1)</v>
      </c>
      <c r="E3" s="29" t="s">
        <v>12</v>
      </c>
      <c r="F3" s="12" t="s">
        <v>13</v>
      </c>
      <c r="G3" s="12">
        <v>18</v>
      </c>
      <c r="H3" s="12"/>
      <c r="I3" s="14"/>
      <c r="J3" s="14"/>
    </row>
    <row r="4" ht="89.2" spans="1:10">
      <c r="A4" s="3">
        <v>2</v>
      </c>
      <c r="B4" s="15" t="s">
        <v>11</v>
      </c>
      <c r="C4" s="41" t="str">
        <f t="shared" ref="C4:C8" si="0">_xlfn.DISPIMG("ID_98309232B46D454A8AB294B515A1AA68",1)</f>
        <v>=DISPIMG("ID_98309232B46D454A8AB294B515A1AA68",1)</v>
      </c>
      <c r="D4" s="12" t="str">
        <f>_xlfn.DISPIMG("ID_7625A779932A4D0E905AD59B24C4D11B",1)</f>
        <v>=DISPIMG("ID_7625A779932A4D0E905AD59B24C4D11B",1)</v>
      </c>
      <c r="E4" s="26" t="s">
        <v>14</v>
      </c>
      <c r="F4" s="12" t="s">
        <v>13</v>
      </c>
      <c r="G4" s="12">
        <v>142</v>
      </c>
      <c r="H4" s="12"/>
      <c r="I4" s="14"/>
      <c r="J4" s="14"/>
    </row>
    <row r="5" ht="89.2" spans="1:10">
      <c r="A5" s="3">
        <v>3</v>
      </c>
      <c r="B5" s="15" t="s">
        <v>11</v>
      </c>
      <c r="C5" s="41" t="str">
        <f t="shared" si="0"/>
        <v>=DISPIMG("ID_98309232B46D454A8AB294B515A1AA68",1)</v>
      </c>
      <c r="D5" s="12" t="str">
        <f>_xlfn.DISPIMG("ID_77B1DB63DECD4A4A9BC1FBE641939B85",1)</f>
        <v>=DISPIMG("ID_77B1DB63DECD4A4A9BC1FBE641939B85",1)</v>
      </c>
      <c r="E5" s="26" t="s">
        <v>15</v>
      </c>
      <c r="F5" s="12" t="s">
        <v>13</v>
      </c>
      <c r="G5" s="12">
        <v>6</v>
      </c>
      <c r="H5" s="12"/>
      <c r="I5" s="14"/>
      <c r="J5" s="14"/>
    </row>
    <row r="6" ht="89.2" spans="1:10">
      <c r="A6" s="3">
        <v>4</v>
      </c>
      <c r="B6" s="15" t="s">
        <v>11</v>
      </c>
      <c r="C6" s="41" t="str">
        <f t="shared" si="0"/>
        <v>=DISPIMG("ID_98309232B46D454A8AB294B515A1AA68",1)</v>
      </c>
      <c r="D6" s="12" t="str">
        <f>_xlfn.DISPIMG("ID_56B8E7304A424F7F89B3B2C17B670226",1)</f>
        <v>=DISPIMG("ID_56B8E7304A424F7F89B3B2C17B670226",1)</v>
      </c>
      <c r="E6" s="42" t="s">
        <v>16</v>
      </c>
      <c r="F6" s="12" t="s">
        <v>13</v>
      </c>
      <c r="G6" s="12">
        <v>36</v>
      </c>
      <c r="H6" s="12"/>
      <c r="I6" s="14"/>
      <c r="J6" s="14"/>
    </row>
    <row r="7" ht="89.2" spans="1:10">
      <c r="A7" s="3">
        <v>5</v>
      </c>
      <c r="B7" s="15" t="s">
        <v>11</v>
      </c>
      <c r="C7" s="41" t="str">
        <f t="shared" si="0"/>
        <v>=DISPIMG("ID_98309232B46D454A8AB294B515A1AA68",1)</v>
      </c>
      <c r="D7" s="12" t="str">
        <f>_xlfn.DISPIMG("ID_4E0F75AD1B8947F296C03B92B4694378",1)</f>
        <v>=DISPIMG("ID_4E0F75AD1B8947F296C03B92B4694378",1)</v>
      </c>
      <c r="E7" s="26" t="s">
        <v>17</v>
      </c>
      <c r="F7" s="12" t="s">
        <v>13</v>
      </c>
      <c r="G7" s="12">
        <v>9</v>
      </c>
      <c r="H7" s="12"/>
      <c r="I7" s="14"/>
      <c r="J7" s="14"/>
    </row>
    <row r="8" ht="89.2" spans="1:10">
      <c r="A8" s="3">
        <v>6</v>
      </c>
      <c r="B8" s="15" t="s">
        <v>11</v>
      </c>
      <c r="C8" s="41" t="str">
        <f t="shared" si="0"/>
        <v>=DISPIMG("ID_98309232B46D454A8AB294B515A1AA68",1)</v>
      </c>
      <c r="D8" s="12" t="str">
        <f>_xlfn.DISPIMG("ID_4E0F75AD1B8947F296C03B92B4694378",1)</f>
        <v>=DISPIMG("ID_4E0F75AD1B8947F296C03B92B4694378",1)</v>
      </c>
      <c r="E8" s="26" t="s">
        <v>18</v>
      </c>
      <c r="F8" s="12" t="s">
        <v>13</v>
      </c>
      <c r="G8" s="12">
        <v>6</v>
      </c>
      <c r="H8" s="12"/>
      <c r="I8" s="14"/>
      <c r="J8" s="14"/>
    </row>
    <row r="9" ht="101.95" spans="1:10">
      <c r="A9" s="3">
        <v>7</v>
      </c>
      <c r="B9" s="12" t="s">
        <v>19</v>
      </c>
      <c r="C9" s="12" t="str">
        <f>_xlfn.DISPIMG("ID_ED3DC56949094536B13802A256360BC4",1)</f>
        <v>=DISPIMG("ID_ED3DC56949094536B13802A256360BC4",1)</v>
      </c>
      <c r="D9" s="27" t="str">
        <f>_xlfn.DISPIMG("ID_BC05B682690D4BE292D5D15B688D8E07",1)</f>
        <v>=DISPIMG("ID_BC05B682690D4BE292D5D15B688D8E07",1)</v>
      </c>
      <c r="E9" s="29" t="s">
        <v>20</v>
      </c>
      <c r="F9" s="12" t="s">
        <v>13</v>
      </c>
      <c r="G9" s="12">
        <v>20</v>
      </c>
      <c r="H9" s="12"/>
      <c r="I9" s="14"/>
      <c r="J9" s="14"/>
    </row>
    <row r="10" ht="84" spans="1:10">
      <c r="A10" s="3">
        <v>8</v>
      </c>
      <c r="B10" s="32" t="s">
        <v>21</v>
      </c>
      <c r="C10" s="28" t="str">
        <f>_xlfn.DISPIMG("ID_90C019DCEB3D4AC1A55ED84E350273AE",1)</f>
        <v>=DISPIMG("ID_90C019DCEB3D4AC1A55ED84E350273AE",1)</v>
      </c>
      <c r="D10" s="28" t="str">
        <f>_xlfn.DISPIMG("ID_FF73598701C246ED9CECFCE31CD10CFE",1)</f>
        <v>=DISPIMG("ID_FF73598701C246ED9CECFCE31CD10CFE",1)</v>
      </c>
      <c r="E10" s="29" t="s">
        <v>22</v>
      </c>
      <c r="F10" s="12" t="s">
        <v>23</v>
      </c>
      <c r="G10" s="12">
        <v>260</v>
      </c>
      <c r="H10" s="12"/>
      <c r="I10" s="30"/>
      <c r="J10" s="14"/>
    </row>
    <row r="11" ht="84" spans="1:10">
      <c r="A11" s="3">
        <v>9</v>
      </c>
      <c r="B11" s="32" t="s">
        <v>21</v>
      </c>
      <c r="C11" s="28" t="str">
        <f>_xlfn.DISPIMG("ID_FBB2BE45E79A4D6294BB654E2BDE37FE",1)</f>
        <v>=DISPIMG("ID_FBB2BE45E79A4D6294BB654E2BDE37FE",1)</v>
      </c>
      <c r="D11" s="28" t="str">
        <f>_xlfn.DISPIMG("ID_2DBA6F450E104D4AAE45C923FF029F5B",1)</f>
        <v>=DISPIMG("ID_2DBA6F450E104D4AAE45C923FF029F5B",1)</v>
      </c>
      <c r="E11" s="29" t="s">
        <v>24</v>
      </c>
      <c r="F11" s="12" t="s">
        <v>23</v>
      </c>
      <c r="G11" s="12">
        <v>25</v>
      </c>
      <c r="H11" s="12"/>
      <c r="I11" s="14"/>
      <c r="J11" s="14"/>
    </row>
    <row r="12" ht="84" spans="1:10">
      <c r="A12" s="3">
        <v>10</v>
      </c>
      <c r="B12" s="32" t="s">
        <v>25</v>
      </c>
      <c r="C12" s="28" t="str">
        <f>_xlfn.DISPIMG("ID_14712B5AEFC94A9AAD37C208F606FF03",1)</f>
        <v>=DISPIMG("ID_14712B5AEFC94A9AAD37C208F606FF03",1)</v>
      </c>
      <c r="D12" s="28"/>
      <c r="E12" s="29" t="s">
        <v>26</v>
      </c>
      <c r="F12" s="12" t="s">
        <v>23</v>
      </c>
      <c r="G12" s="12">
        <v>285</v>
      </c>
      <c r="H12" s="12"/>
      <c r="I12" s="30"/>
      <c r="J12" s="14"/>
    </row>
    <row r="13" ht="84" spans="1:10">
      <c r="A13" s="3">
        <v>11</v>
      </c>
      <c r="B13" s="32" t="s">
        <v>27</v>
      </c>
      <c r="C13" s="28" t="str">
        <f>_xlfn.DISPIMG("ID_8D192202C67D4804B96A8BEF38BDEACF",1)</f>
        <v>=DISPIMG("ID_8D192202C67D4804B96A8BEF38BDEACF",1)</v>
      </c>
      <c r="D13" s="28" t="str">
        <f>_xlfn.DISPIMG("ID_B6DBB86051B34D12B82622D5DFECB441",1)</f>
        <v>=DISPIMG("ID_B6DBB86051B34D12B82622D5DFECB441",1)</v>
      </c>
      <c r="E13" s="29" t="s">
        <v>28</v>
      </c>
      <c r="F13" s="12" t="s">
        <v>13</v>
      </c>
      <c r="G13" s="12">
        <v>5</v>
      </c>
      <c r="H13" s="12"/>
      <c r="I13" s="30"/>
      <c r="J13" s="14"/>
    </row>
    <row r="14" ht="84" spans="1:10">
      <c r="A14" s="3">
        <v>12</v>
      </c>
      <c r="B14" s="32" t="s">
        <v>27</v>
      </c>
      <c r="C14" s="28" t="str">
        <f>_xlfn.DISPIMG("ID_F0A8086539864505833728AD4DB5F93D",1)</f>
        <v>=DISPIMG("ID_F0A8086539864505833728AD4DB5F93D",1)</v>
      </c>
      <c r="D14" s="28" t="str">
        <f>_xlfn.DISPIMG("ID_4EB9C6AAAA79407CAEB720F13D8A5C10",1)</f>
        <v>=DISPIMG("ID_4EB9C6AAAA79407CAEB720F13D8A5C10",1)</v>
      </c>
      <c r="E14" s="29" t="s">
        <v>29</v>
      </c>
      <c r="F14" s="12" t="s">
        <v>13</v>
      </c>
      <c r="G14" s="12">
        <v>1</v>
      </c>
      <c r="H14" s="12"/>
      <c r="I14" s="30"/>
      <c r="J14" s="14"/>
    </row>
    <row r="15" ht="84" spans="1:10">
      <c r="A15" s="3">
        <v>13</v>
      </c>
      <c r="B15" s="32" t="s">
        <v>30</v>
      </c>
      <c r="C15" s="28" t="str">
        <f>_xlfn.DISPIMG("ID_9C12A325A5E245208012DF8C7359B138",1)</f>
        <v>=DISPIMG("ID_9C12A325A5E245208012DF8C7359B138",1)</v>
      </c>
      <c r="D15" s="28" t="str">
        <f>_xlfn.DISPIMG("ID_70CC3E1C38EC4CF6A088EB0CC681ED6D",1)</f>
        <v>=DISPIMG("ID_70CC3E1C38EC4CF6A088EB0CC681ED6D",1)</v>
      </c>
      <c r="E15" s="29" t="s">
        <v>31</v>
      </c>
      <c r="F15" s="12" t="s">
        <v>13</v>
      </c>
      <c r="G15" s="12">
        <v>2</v>
      </c>
      <c r="H15" s="12"/>
      <c r="I15" s="30"/>
      <c r="J15" s="14"/>
    </row>
    <row r="16" ht="84" spans="1:10">
      <c r="A16" s="3">
        <v>14</v>
      </c>
      <c r="B16" s="32" t="s">
        <v>30</v>
      </c>
      <c r="C16" s="28" t="str">
        <f>_xlfn.DISPIMG("ID_B7EE7F0F21514CB3A0DB8FC941028D2E",1)</f>
        <v>=DISPIMG("ID_B7EE7F0F21514CB3A0DB8FC941028D2E",1)</v>
      </c>
      <c r="D16" s="28" t="str">
        <f>_xlfn.DISPIMG("ID_69AD7BA0BB16469BAD056F59887270BD",1)</f>
        <v>=DISPIMG("ID_69AD7BA0BB16469BAD056F59887270BD",1)</v>
      </c>
      <c r="E16" s="29" t="s">
        <v>32</v>
      </c>
      <c r="F16" s="12" t="s">
        <v>13</v>
      </c>
      <c r="G16" s="12">
        <v>4</v>
      </c>
      <c r="H16" s="12"/>
      <c r="I16" s="30"/>
      <c r="J16" s="14"/>
    </row>
    <row r="17" ht="84" customHeight="1" spans="1:10">
      <c r="A17" s="3">
        <v>15</v>
      </c>
      <c r="B17" s="32" t="s">
        <v>30</v>
      </c>
      <c r="C17" s="28" t="str">
        <f>_xlfn.DISPIMG("ID_B5F5B571BCDA4BEAAE36AAD8552FD37D",1)</f>
        <v>=DISPIMG("ID_B5F5B571BCDA4BEAAE36AAD8552FD37D",1)</v>
      </c>
      <c r="D17" s="28" t="str">
        <f>_xlfn.DISPIMG("ID_F87D34875ED046069D6DFADC9A866724",1)</f>
        <v>=DISPIMG("ID_F87D34875ED046069D6DFADC9A866724",1)</v>
      </c>
      <c r="E17" s="29" t="s">
        <v>33</v>
      </c>
      <c r="F17" s="12" t="s">
        <v>13</v>
      </c>
      <c r="G17" s="12">
        <v>11</v>
      </c>
      <c r="H17" s="12"/>
      <c r="I17" s="30"/>
      <c r="J17" s="14"/>
    </row>
    <row r="18" ht="24" customHeight="1" spans="1:10">
      <c r="A18" s="43">
        <v>16</v>
      </c>
      <c r="B18" s="44" t="s">
        <v>34</v>
      </c>
      <c r="C18" s="45"/>
      <c r="D18" s="45"/>
      <c r="E18" s="45"/>
      <c r="F18" s="45"/>
      <c r="G18" s="45"/>
      <c r="H18" s="45"/>
      <c r="I18" s="46"/>
      <c r="J18" s="47"/>
    </row>
    <row r="19" customFormat="1" ht="21" customHeight="1" spans="1:10">
      <c r="A19" s="22" t="s">
        <v>35</v>
      </c>
      <c r="B19" s="22"/>
      <c r="C19" s="22"/>
      <c r="D19" s="22"/>
      <c r="E19" s="22"/>
      <c r="F19" s="22"/>
      <c r="G19" s="22"/>
      <c r="H19" s="22"/>
      <c r="I19" s="22"/>
      <c r="J19" s="22"/>
    </row>
  </sheetData>
  <mergeCells count="3">
    <mergeCell ref="A1:J1"/>
    <mergeCell ref="B18:I18"/>
    <mergeCell ref="A19:J19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"/>
  <sheetViews>
    <sheetView topLeftCell="A18" workbookViewId="0">
      <selection activeCell="G2" sqref="G$1:H$1048576"/>
    </sheetView>
  </sheetViews>
  <sheetFormatPr defaultColWidth="8.88695652173913" defaultRowHeight="12.7" outlineLevelCol="7"/>
  <cols>
    <col min="1" max="1" width="7.78260869565217" customWidth="1"/>
    <col min="2" max="2" width="16.1130434782609" customWidth="1"/>
    <col min="3" max="3" width="40.4521739130435" customWidth="1"/>
    <col min="5" max="5" width="7.88695652173913" customWidth="1"/>
    <col min="6" max="6" width="11.9130434782609" customWidth="1"/>
    <col min="7" max="8" width="15.5478260869565" customWidth="1"/>
  </cols>
  <sheetData>
    <row r="1" ht="20.35" spans="1:8">
      <c r="A1" s="1" t="s">
        <v>36</v>
      </c>
      <c r="B1" s="1"/>
      <c r="C1" s="1"/>
      <c r="D1" s="1"/>
      <c r="E1" s="1"/>
      <c r="F1" s="1"/>
      <c r="G1" s="1"/>
      <c r="H1" s="1"/>
    </row>
    <row r="2" spans="1:8">
      <c r="A2" s="2" t="s">
        <v>1</v>
      </c>
      <c r="B2" s="2" t="s">
        <v>37</v>
      </c>
      <c r="C2" s="2" t="s">
        <v>38</v>
      </c>
      <c r="D2" s="2" t="s">
        <v>6</v>
      </c>
      <c r="E2" s="2" t="s">
        <v>39</v>
      </c>
      <c r="F2" s="2" t="s">
        <v>8</v>
      </c>
      <c r="G2" s="3" t="s">
        <v>9</v>
      </c>
      <c r="H2" s="3" t="s">
        <v>10</v>
      </c>
    </row>
    <row r="3" spans="1:8">
      <c r="A3" s="4"/>
      <c r="B3" s="5" t="s">
        <v>40</v>
      </c>
      <c r="C3" s="6"/>
      <c r="D3" s="6"/>
      <c r="E3" s="6"/>
      <c r="F3" s="6"/>
      <c r="G3" s="6"/>
      <c r="H3" s="7"/>
    </row>
    <row r="4" ht="228.75" spans="1:8">
      <c r="A4" s="8">
        <v>1</v>
      </c>
      <c r="B4" s="9" t="s">
        <v>41</v>
      </c>
      <c r="C4" s="10" t="s">
        <v>42</v>
      </c>
      <c r="D4" s="11" t="s">
        <v>13</v>
      </c>
      <c r="E4" s="12">
        <v>8</v>
      </c>
      <c r="F4" s="12"/>
      <c r="G4" s="14"/>
      <c r="H4" s="14"/>
    </row>
    <row r="5" ht="140.2" spans="1:8">
      <c r="A5" s="8">
        <v>2</v>
      </c>
      <c r="B5" s="9" t="s">
        <v>43</v>
      </c>
      <c r="C5" s="10" t="s">
        <v>44</v>
      </c>
      <c r="D5" s="11" t="s">
        <v>13</v>
      </c>
      <c r="E5" s="12">
        <v>2</v>
      </c>
      <c r="F5" s="12"/>
      <c r="G5" s="14"/>
      <c r="H5" s="14"/>
    </row>
    <row r="6" ht="38.25" spans="1:8">
      <c r="A6" s="8">
        <v>3</v>
      </c>
      <c r="B6" s="15" t="s">
        <v>45</v>
      </c>
      <c r="C6" s="10" t="s">
        <v>46</v>
      </c>
      <c r="D6" s="11" t="s">
        <v>13</v>
      </c>
      <c r="E6" s="12">
        <v>1</v>
      </c>
      <c r="F6" s="12"/>
      <c r="G6" s="14"/>
      <c r="H6" s="14"/>
    </row>
    <row r="7" ht="63.7" spans="1:8">
      <c r="A7" s="8">
        <v>4</v>
      </c>
      <c r="B7" s="15" t="s">
        <v>47</v>
      </c>
      <c r="C7" s="10" t="s">
        <v>48</v>
      </c>
      <c r="D7" s="11" t="s">
        <v>13</v>
      </c>
      <c r="E7" s="12">
        <v>2</v>
      </c>
      <c r="F7" s="12"/>
      <c r="G7" s="14"/>
      <c r="H7" s="14"/>
    </row>
    <row r="8" ht="76.45" spans="1:8">
      <c r="A8" s="8">
        <v>5</v>
      </c>
      <c r="B8" s="15" t="s">
        <v>49</v>
      </c>
      <c r="C8" s="10" t="s">
        <v>50</v>
      </c>
      <c r="D8" s="11" t="s">
        <v>13</v>
      </c>
      <c r="E8" s="12">
        <v>2</v>
      </c>
      <c r="F8" s="12"/>
      <c r="G8" s="14"/>
      <c r="H8" s="14"/>
    </row>
    <row r="9" spans="1:8">
      <c r="A9" s="4"/>
      <c r="B9" s="5" t="s">
        <v>51</v>
      </c>
      <c r="C9" s="6"/>
      <c r="D9" s="6"/>
      <c r="E9" s="6"/>
      <c r="F9" s="6"/>
      <c r="G9" s="6"/>
      <c r="H9" s="7"/>
    </row>
    <row r="10" ht="228.75" spans="1:8">
      <c r="A10" s="8">
        <v>1</v>
      </c>
      <c r="B10" s="9" t="s">
        <v>41</v>
      </c>
      <c r="C10" s="10" t="s">
        <v>42</v>
      </c>
      <c r="D10" s="11" t="s">
        <v>13</v>
      </c>
      <c r="E10" s="12">
        <v>9</v>
      </c>
      <c r="F10" s="12"/>
      <c r="G10" s="14"/>
      <c r="H10" s="14"/>
    </row>
    <row r="11" ht="140.2" spans="1:8">
      <c r="A11" s="8">
        <v>2</v>
      </c>
      <c r="B11" s="9" t="s">
        <v>43</v>
      </c>
      <c r="C11" s="10" t="s">
        <v>44</v>
      </c>
      <c r="D11" s="11" t="s">
        <v>13</v>
      </c>
      <c r="E11" s="12">
        <v>2</v>
      </c>
      <c r="F11" s="12"/>
      <c r="G11" s="14"/>
      <c r="H11" s="14"/>
    </row>
    <row r="12" ht="38.25" spans="1:8">
      <c r="A12" s="8">
        <v>3</v>
      </c>
      <c r="B12" s="15" t="s">
        <v>45</v>
      </c>
      <c r="C12" s="10" t="s">
        <v>46</v>
      </c>
      <c r="D12" s="11" t="s">
        <v>13</v>
      </c>
      <c r="E12" s="12">
        <v>1</v>
      </c>
      <c r="F12" s="12"/>
      <c r="G12" s="14"/>
      <c r="H12" s="14"/>
    </row>
    <row r="13" ht="63.7" spans="1:8">
      <c r="A13" s="8">
        <v>4</v>
      </c>
      <c r="B13" s="15" t="s">
        <v>47</v>
      </c>
      <c r="C13" s="10" t="s">
        <v>48</v>
      </c>
      <c r="D13" s="11" t="s">
        <v>13</v>
      </c>
      <c r="E13" s="12">
        <v>2</v>
      </c>
      <c r="F13" s="12"/>
      <c r="G13" s="14"/>
      <c r="H13" s="14"/>
    </row>
    <row r="14" ht="76.45" spans="1:8">
      <c r="A14" s="8">
        <v>5</v>
      </c>
      <c r="B14" s="15" t="s">
        <v>49</v>
      </c>
      <c r="C14" s="10" t="s">
        <v>50</v>
      </c>
      <c r="D14" s="11" t="s">
        <v>13</v>
      </c>
      <c r="E14" s="12">
        <v>2</v>
      </c>
      <c r="F14" s="12"/>
      <c r="G14" s="14"/>
      <c r="H14" s="14"/>
    </row>
    <row r="15" spans="1:8">
      <c r="A15" s="4"/>
      <c r="B15" s="5" t="s">
        <v>52</v>
      </c>
      <c r="C15" s="6"/>
      <c r="D15" s="6"/>
      <c r="E15" s="6"/>
      <c r="F15" s="6"/>
      <c r="G15" s="6"/>
      <c r="H15" s="7"/>
    </row>
    <row r="16" ht="228.75" spans="1:8">
      <c r="A16" s="8">
        <v>1</v>
      </c>
      <c r="B16" s="9" t="s">
        <v>41</v>
      </c>
      <c r="C16" s="10" t="s">
        <v>42</v>
      </c>
      <c r="D16" s="11" t="s">
        <v>13</v>
      </c>
      <c r="E16" s="12">
        <v>5</v>
      </c>
      <c r="F16" s="12"/>
      <c r="G16" s="14"/>
      <c r="H16" s="14"/>
    </row>
    <row r="17" ht="140.2" spans="1:8">
      <c r="A17" s="8">
        <v>2</v>
      </c>
      <c r="B17" s="9" t="s">
        <v>43</v>
      </c>
      <c r="C17" s="10" t="s">
        <v>44</v>
      </c>
      <c r="D17" s="11" t="s">
        <v>13</v>
      </c>
      <c r="E17" s="12">
        <v>1</v>
      </c>
      <c r="F17" s="12"/>
      <c r="G17" s="14"/>
      <c r="H17" s="14"/>
    </row>
    <row r="18" ht="190.5" spans="1:8">
      <c r="A18" s="8">
        <v>3</v>
      </c>
      <c r="B18" s="9" t="s">
        <v>53</v>
      </c>
      <c r="C18" s="10" t="s">
        <v>54</v>
      </c>
      <c r="D18" s="11" t="s">
        <v>13</v>
      </c>
      <c r="E18" s="12">
        <v>1</v>
      </c>
      <c r="F18" s="12"/>
      <c r="G18" s="14"/>
      <c r="H18" s="14"/>
    </row>
    <row r="19" ht="38.25" spans="1:8">
      <c r="A19" s="8">
        <v>4</v>
      </c>
      <c r="B19" s="15" t="s">
        <v>45</v>
      </c>
      <c r="C19" s="10" t="s">
        <v>46</v>
      </c>
      <c r="D19" s="11" t="s">
        <v>13</v>
      </c>
      <c r="E19" s="12">
        <v>1</v>
      </c>
      <c r="F19" s="12"/>
      <c r="G19" s="14"/>
      <c r="H19" s="14"/>
    </row>
    <row r="20" ht="63.7" spans="1:8">
      <c r="A20" s="8">
        <v>5</v>
      </c>
      <c r="B20" s="15" t="s">
        <v>47</v>
      </c>
      <c r="C20" s="10" t="s">
        <v>48</v>
      </c>
      <c r="D20" s="11" t="s">
        <v>13</v>
      </c>
      <c r="E20" s="12">
        <v>1</v>
      </c>
      <c r="F20" s="12"/>
      <c r="G20" s="14"/>
      <c r="H20" s="14"/>
    </row>
    <row r="21" ht="76.45" spans="1:8">
      <c r="A21" s="8">
        <v>6</v>
      </c>
      <c r="B21" s="15" t="s">
        <v>49</v>
      </c>
      <c r="C21" s="10" t="s">
        <v>50</v>
      </c>
      <c r="D21" s="11" t="s">
        <v>13</v>
      </c>
      <c r="E21" s="12">
        <v>2</v>
      </c>
      <c r="F21" s="12"/>
      <c r="G21" s="14"/>
      <c r="H21" s="14"/>
    </row>
    <row r="22" ht="21" customHeight="1" spans="1:8">
      <c r="A22" s="38" t="s">
        <v>34</v>
      </c>
      <c r="B22" s="39"/>
      <c r="C22" s="39"/>
      <c r="D22" s="39"/>
      <c r="E22" s="39"/>
      <c r="F22" s="39"/>
      <c r="G22" s="40"/>
      <c r="H22" s="11"/>
    </row>
    <row r="23" customFormat="1" ht="33" customHeight="1" spans="1:8">
      <c r="A23" s="21" t="s">
        <v>55</v>
      </c>
      <c r="B23" s="22"/>
      <c r="C23" s="22"/>
      <c r="D23" s="22"/>
      <c r="E23" s="22"/>
      <c r="F23" s="22"/>
      <c r="G23" s="22"/>
      <c r="H23" s="22"/>
    </row>
  </sheetData>
  <mergeCells count="6">
    <mergeCell ref="A1:H1"/>
    <mergeCell ref="B3:H3"/>
    <mergeCell ref="B9:H9"/>
    <mergeCell ref="B15:H15"/>
    <mergeCell ref="A22:G22"/>
    <mergeCell ref="A23:H23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"/>
  <sheetViews>
    <sheetView tabSelected="1" workbookViewId="0">
      <selection activeCell="H9" sqref="H9"/>
    </sheetView>
  </sheetViews>
  <sheetFormatPr defaultColWidth="8.88695652173913" defaultRowHeight="12.7"/>
  <cols>
    <col min="1" max="1" width="7.21739130434783" customWidth="1"/>
    <col min="2" max="2" width="7.78260869565217" customWidth="1"/>
    <col min="3" max="3" width="13.6347826086957"/>
    <col min="4" max="4" width="9.87826086956522"/>
    <col min="5" max="5" width="22.7304347826087" customWidth="1"/>
    <col min="6" max="6" width="7.88695652173913" customWidth="1"/>
    <col min="7" max="7" width="8.21739130434783" customWidth="1"/>
    <col min="8" max="9" width="19.1826086956522" customWidth="1"/>
  </cols>
  <sheetData>
    <row r="1" ht="41" customHeight="1" spans="1:9">
      <c r="A1" s="23" t="s">
        <v>56</v>
      </c>
      <c r="B1" s="24"/>
      <c r="C1" s="24"/>
      <c r="D1" s="24"/>
      <c r="E1" s="24"/>
      <c r="F1" s="24"/>
      <c r="G1" s="24"/>
      <c r="H1" s="24"/>
      <c r="I1" s="36"/>
    </row>
    <row r="2" ht="24" customHeight="1" spans="1:9">
      <c r="A2" s="25" t="s">
        <v>1</v>
      </c>
      <c r="B2" s="25" t="s">
        <v>2</v>
      </c>
      <c r="C2" s="25" t="s">
        <v>3</v>
      </c>
      <c r="D2" s="25" t="s">
        <v>4</v>
      </c>
      <c r="E2" s="25" t="s">
        <v>5</v>
      </c>
      <c r="F2" s="25" t="s">
        <v>6</v>
      </c>
      <c r="G2" s="25" t="s">
        <v>7</v>
      </c>
      <c r="H2" s="25" t="s">
        <v>9</v>
      </c>
      <c r="I2" s="25" t="s">
        <v>10</v>
      </c>
    </row>
    <row r="3" ht="101.85" spans="1:9">
      <c r="A3" s="3">
        <v>1</v>
      </c>
      <c r="B3" s="15" t="s">
        <v>11</v>
      </c>
      <c r="C3" s="12" t="str">
        <f t="shared" ref="C3:C7" si="0">_xlfn.DISPIMG("ID_4F969471C7BE4B99A442AF14C592AFDC",1)</f>
        <v>=DISPIMG("ID_4F969471C7BE4B99A442AF14C592AFDC",1)</v>
      </c>
      <c r="D3" s="12" t="str">
        <f>_xlfn.DISPIMG("ID_1B75A164E84742DDA1FB2B17F13494EF",1)</f>
        <v>=DISPIMG("ID_1B75A164E84742DDA1FB2B17F13494EF",1)</v>
      </c>
      <c r="E3" s="26" t="s">
        <v>14</v>
      </c>
      <c r="F3" s="12" t="s">
        <v>13</v>
      </c>
      <c r="G3" s="12">
        <v>500</v>
      </c>
      <c r="H3" s="14"/>
      <c r="I3" s="14"/>
    </row>
    <row r="4" ht="101.85" spans="1:9">
      <c r="A4" s="3">
        <v>2</v>
      </c>
      <c r="B4" s="15" t="s">
        <v>11</v>
      </c>
      <c r="C4" s="12" t="str">
        <f t="shared" si="0"/>
        <v>=DISPIMG("ID_4F969471C7BE4B99A442AF14C592AFDC",1)</v>
      </c>
      <c r="D4" s="12" t="str">
        <f t="shared" ref="D4:D6" si="1">_xlfn.DISPIMG("ID_F47BE87AF8B34E0F9DC982483ADF238B",1)</f>
        <v>=DISPIMG("ID_F47BE87AF8B34E0F9DC982483ADF238B",1)</v>
      </c>
      <c r="E4" s="26" t="s">
        <v>57</v>
      </c>
      <c r="F4" s="12" t="s">
        <v>13</v>
      </c>
      <c r="G4" s="12">
        <v>125</v>
      </c>
      <c r="H4" s="14"/>
      <c r="I4" s="14"/>
    </row>
    <row r="5" ht="101.85" spans="1:9">
      <c r="A5" s="3">
        <v>3</v>
      </c>
      <c r="B5" s="15" t="s">
        <v>11</v>
      </c>
      <c r="C5" s="12" t="str">
        <f t="shared" si="0"/>
        <v>=DISPIMG("ID_4F969471C7BE4B99A442AF14C592AFDC",1)</v>
      </c>
      <c r="D5" s="12" t="str">
        <f t="shared" si="1"/>
        <v>=DISPIMG("ID_F47BE87AF8B34E0F9DC982483ADF238B",1)</v>
      </c>
      <c r="E5" s="26" t="s">
        <v>58</v>
      </c>
      <c r="F5" s="12" t="s">
        <v>13</v>
      </c>
      <c r="G5" s="12">
        <v>28</v>
      </c>
      <c r="H5" s="14"/>
      <c r="I5" s="14"/>
    </row>
    <row r="6" ht="101.85" spans="1:9">
      <c r="A6" s="3">
        <v>4</v>
      </c>
      <c r="B6" s="15" t="s">
        <v>11</v>
      </c>
      <c r="C6" s="12" t="str">
        <f t="shared" si="0"/>
        <v>=DISPIMG("ID_4F969471C7BE4B99A442AF14C592AFDC",1)</v>
      </c>
      <c r="D6" s="12" t="str">
        <f t="shared" si="1"/>
        <v>=DISPIMG("ID_F47BE87AF8B34E0F9DC982483ADF238B",1)</v>
      </c>
      <c r="E6" s="26" t="s">
        <v>59</v>
      </c>
      <c r="F6" s="12" t="s">
        <v>13</v>
      </c>
      <c r="G6" s="12">
        <v>444</v>
      </c>
      <c r="H6" s="14"/>
      <c r="I6" s="14"/>
    </row>
    <row r="7" ht="101.85" spans="1:9">
      <c r="A7" s="3">
        <v>5</v>
      </c>
      <c r="B7" s="15" t="s">
        <v>11</v>
      </c>
      <c r="C7" s="12" t="str">
        <f t="shared" si="0"/>
        <v>=DISPIMG("ID_4F969471C7BE4B99A442AF14C592AFDC",1)</v>
      </c>
      <c r="D7" s="12" t="str">
        <f>_xlfn.DISPIMG("ID_B62C1A8445F34E33930BF94F8FEED23B",1)</f>
        <v>=DISPIMG("ID_B62C1A8445F34E33930BF94F8FEED23B",1)</v>
      </c>
      <c r="E7" s="26" t="s">
        <v>60</v>
      </c>
      <c r="F7" s="12" t="s">
        <v>13</v>
      </c>
      <c r="G7" s="12">
        <v>75</v>
      </c>
      <c r="H7" s="14"/>
      <c r="I7" s="14"/>
    </row>
    <row r="8" ht="98" spans="1:9">
      <c r="A8" s="3">
        <v>6</v>
      </c>
      <c r="B8" s="15" t="s">
        <v>61</v>
      </c>
      <c r="C8" s="12" t="str">
        <f>_xlfn.DISPIMG("ID_2973AB2D1DFB4BE88C38947C300B7AF8",1)</f>
        <v>=DISPIMG("ID_2973AB2D1DFB4BE88C38947C300B7AF8",1)</v>
      </c>
      <c r="D8" s="27" t="str">
        <f>_xlfn.DISPIMG("ID_6B19A895DE54405FA49EB8BEDAD6B692",1)</f>
        <v>=DISPIMG("ID_6B19A895DE54405FA49EB8BEDAD6B692",1)</v>
      </c>
      <c r="E8" s="26" t="s">
        <v>62</v>
      </c>
      <c r="F8" s="12" t="s">
        <v>13</v>
      </c>
      <c r="G8" s="12">
        <v>193</v>
      </c>
      <c r="H8" s="14"/>
      <c r="I8" s="14"/>
    </row>
    <row r="9" ht="101.95" spans="1:9">
      <c r="A9" s="3">
        <v>7</v>
      </c>
      <c r="B9" s="15" t="s">
        <v>19</v>
      </c>
      <c r="C9" s="28" t="str">
        <f>_xlfn.DISPIMG("ID_6BBA824A7182415A941FD44E6B8D1548",1)</f>
        <v>=DISPIMG("ID_6BBA824A7182415A941FD44E6B8D1548",1)</v>
      </c>
      <c r="D9" s="28" t="str">
        <f>_xlfn.DISPIMG("ID_1D1C9954FF40448387F741C3A047A8EE",1)</f>
        <v>=DISPIMG("ID_1D1C9954FF40448387F741C3A047A8EE",1)</v>
      </c>
      <c r="E9" s="29" t="s">
        <v>63</v>
      </c>
      <c r="F9" s="28" t="s">
        <v>13</v>
      </c>
      <c r="G9" s="12">
        <v>185</v>
      </c>
      <c r="H9" s="14"/>
      <c r="I9" s="14"/>
    </row>
    <row r="10" ht="101.95" spans="1:9">
      <c r="A10" s="3">
        <v>8</v>
      </c>
      <c r="B10" s="15" t="s">
        <v>19</v>
      </c>
      <c r="C10" s="28" t="str">
        <f>_xlfn.DISPIMG("ID_6BBA824A7182415A941FD44E6B8D1548",1)</f>
        <v>=DISPIMG("ID_6BBA824A7182415A941FD44E6B8D1548",1)</v>
      </c>
      <c r="D10" s="28" t="str">
        <f>_xlfn.DISPIMG("ID_1D1C9954FF40448387F741C3A047A8EE",1)</f>
        <v>=DISPIMG("ID_1D1C9954FF40448387F741C3A047A8EE",1)</v>
      </c>
      <c r="E10" s="29" t="s">
        <v>64</v>
      </c>
      <c r="F10" s="28" t="s">
        <v>13</v>
      </c>
      <c r="G10" s="12">
        <v>54</v>
      </c>
      <c r="H10" s="14"/>
      <c r="I10" s="14"/>
    </row>
    <row r="11" ht="84" spans="1:9">
      <c r="A11" s="3">
        <v>9</v>
      </c>
      <c r="B11" s="15" t="s">
        <v>65</v>
      </c>
      <c r="C11" s="12" t="str">
        <f>_xlfn.DISPIMG("ID_2AEA86DE2CD6427D9FF978266595125A",1)</f>
        <v>=DISPIMG("ID_2AEA86DE2CD6427D9FF978266595125A",1)</v>
      </c>
      <c r="D11" s="12" t="str">
        <f>_xlfn.DISPIMG("ID_4B0D7042455A46C7A677EA1867175D56",1)</f>
        <v>=DISPIMG("ID_4B0D7042455A46C7A677EA1867175D56",1)</v>
      </c>
      <c r="E11" s="29" t="s">
        <v>66</v>
      </c>
      <c r="F11" s="28" t="s">
        <v>13</v>
      </c>
      <c r="G11" s="12">
        <v>2</v>
      </c>
      <c r="H11" s="14"/>
      <c r="I11" s="14"/>
    </row>
    <row r="12" ht="84" spans="1:9">
      <c r="A12" s="3">
        <v>10</v>
      </c>
      <c r="B12" s="15" t="s">
        <v>67</v>
      </c>
      <c r="C12" s="12" t="str">
        <f>_xlfn.DISPIMG("ID_D8C5A968FED740E8BB4BCD6909F7C324",1)</f>
        <v>=DISPIMG("ID_D8C5A968FED740E8BB4BCD6909F7C324",1)</v>
      </c>
      <c r="D12" s="15" t="s">
        <v>68</v>
      </c>
      <c r="E12" s="29" t="s">
        <v>69</v>
      </c>
      <c r="F12" s="12" t="s">
        <v>23</v>
      </c>
      <c r="G12" s="12">
        <v>140</v>
      </c>
      <c r="H12" s="14"/>
      <c r="I12" s="14"/>
    </row>
    <row r="13" ht="101.95" spans="1:9">
      <c r="A13" s="3">
        <v>11</v>
      </c>
      <c r="B13" s="15" t="s">
        <v>70</v>
      </c>
      <c r="C13" s="12" t="str">
        <f>_xlfn.DISPIMG("ID_3E93EC3B8A114BAFB7B6949ACBE0B45F",1)</f>
        <v>=DISPIMG("ID_3E93EC3B8A114BAFB7B6949ACBE0B45F",1)</v>
      </c>
      <c r="D13" s="12" t="str">
        <f>_xlfn.DISPIMG("ID_05FF1DDA34344BC9B1B6C02D78BF4F54",1)</f>
        <v>=DISPIMG("ID_05FF1DDA34344BC9B1B6C02D78BF4F54",1)</v>
      </c>
      <c r="E13" s="29" t="s">
        <v>71</v>
      </c>
      <c r="F13" s="12" t="s">
        <v>13</v>
      </c>
      <c r="G13" s="12">
        <v>36</v>
      </c>
      <c r="H13" s="14"/>
      <c r="I13" s="14"/>
    </row>
    <row r="14" ht="84" spans="1:9">
      <c r="A14" s="3">
        <v>12</v>
      </c>
      <c r="B14" s="28" t="s">
        <v>72</v>
      </c>
      <c r="C14" s="28" t="str">
        <f>_xlfn.DISPIMG("ID_41D0C7C083C245C1A77DF104B6302BE8",1)</f>
        <v>=DISPIMG("ID_41D0C7C083C245C1A77DF104B6302BE8",1)</v>
      </c>
      <c r="D14" s="12" t="str">
        <f>_xlfn.DISPIMG("ID_377119A0846D4A6DAC115B8B682CB99F",1)</f>
        <v>=DISPIMG("ID_377119A0846D4A6DAC115B8B682CB99F",1)</v>
      </c>
      <c r="E14" s="26" t="s">
        <v>73</v>
      </c>
      <c r="F14" s="12" t="s">
        <v>13</v>
      </c>
      <c r="G14" s="12">
        <v>1</v>
      </c>
      <c r="H14" s="30"/>
      <c r="I14" s="14"/>
    </row>
    <row r="15" ht="84" spans="1:9">
      <c r="A15" s="3">
        <v>13</v>
      </c>
      <c r="B15" s="15" t="s">
        <v>74</v>
      </c>
      <c r="C15" s="12" t="str">
        <f>_xlfn.DISPIMG("ID_AFCA85E6F9D947FFB8CB4389A2AA02BF",1)</f>
        <v>=DISPIMG("ID_AFCA85E6F9D947FFB8CB4389A2AA02BF",1)</v>
      </c>
      <c r="D15" s="15" t="s">
        <v>75</v>
      </c>
      <c r="E15" s="26" t="s">
        <v>76</v>
      </c>
      <c r="F15" s="12" t="s">
        <v>13</v>
      </c>
      <c r="G15" s="12">
        <v>8</v>
      </c>
      <c r="H15" s="31"/>
      <c r="I15" s="14"/>
    </row>
    <row r="16" ht="84" spans="1:9">
      <c r="A16" s="3">
        <v>14</v>
      </c>
      <c r="B16" s="15" t="s">
        <v>77</v>
      </c>
      <c r="C16" s="12" t="str">
        <f>_xlfn.DISPIMG("ID_879F19CAA1A245B4B9D406700DAB028D",1)</f>
        <v>=DISPIMG("ID_879F19CAA1A245B4B9D406700DAB028D",1)</v>
      </c>
      <c r="D16" s="12" t="str">
        <f>_xlfn.DISPIMG("ID_29DD47F9BEF5480A8D408DF4CCFD9308",1)</f>
        <v>=DISPIMG("ID_29DD47F9BEF5480A8D408DF4CCFD9308",1)</v>
      </c>
      <c r="E16" s="26" t="s">
        <v>78</v>
      </c>
      <c r="F16" s="12" t="s">
        <v>79</v>
      </c>
      <c r="G16" s="12">
        <v>8.7</v>
      </c>
      <c r="H16" s="14"/>
      <c r="I16" s="14"/>
    </row>
    <row r="17" ht="84" spans="1:9">
      <c r="A17" s="3">
        <v>15</v>
      </c>
      <c r="B17" s="32" t="s">
        <v>80</v>
      </c>
      <c r="C17" s="28" t="str">
        <f>_xlfn.DISPIMG("ID_12B3AFBBF9D6469C8EEAD17DC4B600DA",1)</f>
        <v>=DISPIMG("ID_12B3AFBBF9D6469C8EEAD17DC4B600DA",1)</v>
      </c>
      <c r="D17" s="28" t="str">
        <f>_xlfn.DISPIMG("ID_E4F3487BA31447939488F4590E290767",1)</f>
        <v>=DISPIMG("ID_E4F3487BA31447939488F4590E290767",1)</v>
      </c>
      <c r="E17" s="29" t="s">
        <v>81</v>
      </c>
      <c r="F17" s="12" t="s">
        <v>23</v>
      </c>
      <c r="G17" s="12">
        <v>980</v>
      </c>
      <c r="H17" s="30"/>
      <c r="I17" s="14"/>
    </row>
    <row r="18" ht="84" spans="1:9">
      <c r="A18" s="3">
        <v>16</v>
      </c>
      <c r="B18" s="32" t="s">
        <v>82</v>
      </c>
      <c r="C18" s="28" t="str">
        <f>_xlfn.DISPIMG("ID_B193898876C94A9FA0F2ADFD57BE6762",1)</f>
        <v>=DISPIMG("ID_B193898876C94A9FA0F2ADFD57BE6762",1)</v>
      </c>
      <c r="D18" s="28" t="str">
        <f>_xlfn.DISPIMG("ID_E8004CE1CB5C41768AE2F83000A0D8BB",1)</f>
        <v>=DISPIMG("ID_E8004CE1CB5C41768AE2F83000A0D8BB",1)</v>
      </c>
      <c r="E18" s="29" t="s">
        <v>83</v>
      </c>
      <c r="F18" s="12" t="s">
        <v>23</v>
      </c>
      <c r="G18" s="12">
        <v>780</v>
      </c>
      <c r="H18" s="14"/>
      <c r="I18" s="14"/>
    </row>
    <row r="19" ht="84" spans="1:9">
      <c r="A19" s="3">
        <v>17</v>
      </c>
      <c r="B19" s="32" t="s">
        <v>27</v>
      </c>
      <c r="C19" s="28" t="str">
        <f>_xlfn.DISPIMG("ID_83E5CE57FA234D9DA51968ADED145843",1)</f>
        <v>=DISPIMG("ID_83E5CE57FA234D9DA51968ADED145843",1)</v>
      </c>
      <c r="D19" s="28" t="str">
        <f>_xlfn.DISPIMG("ID_883AB5F0821C4CDAB08E6A2BCE9702DE",1)</f>
        <v>=DISPIMG("ID_883AB5F0821C4CDAB08E6A2BCE9702DE",1)</v>
      </c>
      <c r="E19" s="29" t="s">
        <v>28</v>
      </c>
      <c r="F19" s="12" t="s">
        <v>13</v>
      </c>
      <c r="G19" s="12">
        <v>50</v>
      </c>
      <c r="H19" s="14"/>
      <c r="I19" s="14"/>
    </row>
    <row r="20" ht="84" spans="1:9">
      <c r="A20" s="3">
        <v>18</v>
      </c>
      <c r="B20" s="32" t="s">
        <v>27</v>
      </c>
      <c r="C20" s="28" t="str">
        <f>_xlfn.DISPIMG("ID_50E4D1BE1B59443CA5C027F4615DBE38",1)</f>
        <v>=DISPIMG("ID_50E4D1BE1B59443CA5C027F4615DBE38",1)</v>
      </c>
      <c r="D20" s="28" t="str">
        <f>_xlfn.DISPIMG("ID_8065B609078446D181EEB5AF3A4D9FFE",1)</f>
        <v>=DISPIMG("ID_8065B609078446D181EEB5AF3A4D9FFE",1)</v>
      </c>
      <c r="E20" s="29" t="s">
        <v>29</v>
      </c>
      <c r="F20" s="12" t="s">
        <v>13</v>
      </c>
      <c r="G20" s="12">
        <v>50</v>
      </c>
      <c r="H20" s="14"/>
      <c r="I20" s="14"/>
    </row>
    <row r="21" ht="84" spans="1:9">
      <c r="A21" s="3">
        <v>19</v>
      </c>
      <c r="B21" s="32" t="s">
        <v>27</v>
      </c>
      <c r="C21" s="28" t="str">
        <f>_xlfn.DISPIMG("ID_08BA2978AC2D44299F860870A8CE2B88",1)</f>
        <v>=DISPIMG("ID_08BA2978AC2D44299F860870A8CE2B88",1)</v>
      </c>
      <c r="D21" s="28" t="str">
        <f>_xlfn.DISPIMG("ID_57BBDAC00CAA4967ADD40DAE38F506F1",1)</f>
        <v>=DISPIMG("ID_57BBDAC00CAA4967ADD40DAE38F506F1",1)</v>
      </c>
      <c r="E21" s="29" t="s">
        <v>84</v>
      </c>
      <c r="F21" s="12" t="s">
        <v>13</v>
      </c>
      <c r="G21" s="12">
        <v>20</v>
      </c>
      <c r="H21" s="14"/>
      <c r="I21" s="14"/>
    </row>
    <row r="22" ht="84" spans="1:9">
      <c r="A22" s="3">
        <v>20</v>
      </c>
      <c r="B22" s="32" t="s">
        <v>27</v>
      </c>
      <c r="C22" s="28" t="str">
        <f>_xlfn.DISPIMG("ID_27F17493740443A3880DE7D4DDD6A1B6",1)</f>
        <v>=DISPIMG("ID_27F17493740443A3880DE7D4DDD6A1B6",1)</v>
      </c>
      <c r="D22" s="28" t="str">
        <f>_xlfn.DISPIMG("ID_1C16011F16544B84BAFECAE5601108EE",1)</f>
        <v>=DISPIMG("ID_1C16011F16544B84BAFECAE5601108EE",1)</v>
      </c>
      <c r="E22" s="29" t="s">
        <v>85</v>
      </c>
      <c r="F22" s="12" t="s">
        <v>13</v>
      </c>
      <c r="G22" s="12">
        <v>60</v>
      </c>
      <c r="H22" s="14"/>
      <c r="I22" s="14"/>
    </row>
    <row r="23" ht="84" spans="1:9">
      <c r="A23" s="3">
        <v>21</v>
      </c>
      <c r="B23" s="32" t="s">
        <v>30</v>
      </c>
      <c r="C23" s="28" t="str">
        <f>_xlfn.DISPIMG("ID_C59F1DA7CDF84D4B9F2172F03D925AC3",1)</f>
        <v>=DISPIMG("ID_C59F1DA7CDF84D4B9F2172F03D925AC3",1)</v>
      </c>
      <c r="D23" s="28" t="str">
        <f>_xlfn.DISPIMG("ID_2313809626414120AE5F4D5C752B1905",1)</f>
        <v>=DISPIMG("ID_2313809626414120AE5F4D5C752B1905",1)</v>
      </c>
      <c r="E23" s="29" t="s">
        <v>86</v>
      </c>
      <c r="F23" s="12" t="s">
        <v>13</v>
      </c>
      <c r="G23" s="12">
        <v>40</v>
      </c>
      <c r="H23" s="14"/>
      <c r="I23" s="14"/>
    </row>
    <row r="24" ht="84" spans="1:9">
      <c r="A24" s="3">
        <v>22</v>
      </c>
      <c r="B24" s="32" t="s">
        <v>30</v>
      </c>
      <c r="C24" s="28" t="str">
        <f>_xlfn.DISPIMG("ID_BC189589ECF44BBBA2D1D3D707DF1874",1)</f>
        <v>=DISPIMG("ID_BC189589ECF44BBBA2D1D3D707DF1874",1)</v>
      </c>
      <c r="D24" s="28" t="str">
        <f>_xlfn.DISPIMG("ID_A18CA3B51EBE4B5B84AC3FFBAE3BE56B",1)</f>
        <v>=DISPIMG("ID_A18CA3B51EBE4B5B84AC3FFBAE3BE56B",1)</v>
      </c>
      <c r="E24" s="29" t="s">
        <v>32</v>
      </c>
      <c r="F24" s="12" t="s">
        <v>13</v>
      </c>
      <c r="G24" s="12">
        <v>70</v>
      </c>
      <c r="H24" s="14"/>
      <c r="I24" s="14"/>
    </row>
    <row r="25" ht="84" spans="1:9">
      <c r="A25" s="3">
        <v>23</v>
      </c>
      <c r="B25" s="32" t="s">
        <v>30</v>
      </c>
      <c r="C25" s="28" t="str">
        <f>_xlfn.DISPIMG("ID_964EA82BAE1C4DBD8E8F7239040AB51B",1)</f>
        <v>=DISPIMG("ID_964EA82BAE1C4DBD8E8F7239040AB51B",1)</v>
      </c>
      <c r="D25" s="28" t="str">
        <f>_xlfn.DISPIMG("ID_7048E5469AED410EAFEA99FB62A9A295",1)</f>
        <v>=DISPIMG("ID_7048E5469AED410EAFEA99FB62A9A295",1)</v>
      </c>
      <c r="E25" s="29" t="s">
        <v>33</v>
      </c>
      <c r="F25" s="12" t="s">
        <v>13</v>
      </c>
      <c r="G25" s="12">
        <v>70</v>
      </c>
      <c r="H25" s="14"/>
      <c r="I25" s="14"/>
    </row>
    <row r="26" ht="22" customHeight="1" spans="1:9">
      <c r="A26" s="33" t="s">
        <v>34</v>
      </c>
      <c r="B26" s="34"/>
      <c r="C26" s="34"/>
      <c r="D26" s="34"/>
      <c r="E26" s="34"/>
      <c r="F26" s="34"/>
      <c r="G26" s="34"/>
      <c r="H26" s="35"/>
      <c r="I26" s="37"/>
    </row>
    <row r="27" ht="21" customHeight="1" spans="1:9">
      <c r="A27" s="22" t="s">
        <v>35</v>
      </c>
      <c r="B27" s="22"/>
      <c r="C27" s="22"/>
      <c r="D27" s="22"/>
      <c r="E27" s="22"/>
      <c r="F27" s="22"/>
      <c r="G27" s="22"/>
      <c r="H27" s="22"/>
      <c r="I27" s="22"/>
    </row>
  </sheetData>
  <mergeCells count="3">
    <mergeCell ref="A1:I1"/>
    <mergeCell ref="A26:H26"/>
    <mergeCell ref="A27:I27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8"/>
  <sheetViews>
    <sheetView workbookViewId="0">
      <selection activeCell="M5" sqref="M5"/>
    </sheetView>
  </sheetViews>
  <sheetFormatPr defaultColWidth="8.88695652173913" defaultRowHeight="12.7" outlineLevelCol="7"/>
  <cols>
    <col min="1" max="1" width="7.78260869565217" customWidth="1"/>
    <col min="2" max="2" width="16.1130434782609" customWidth="1"/>
    <col min="3" max="3" width="34" customWidth="1"/>
    <col min="5" max="5" width="7.88695652173913" customWidth="1"/>
    <col min="6" max="6" width="11.9130434782609" customWidth="1"/>
    <col min="7" max="8" width="14.2695652173913" customWidth="1"/>
  </cols>
  <sheetData>
    <row r="1" ht="20.35" spans="1:8">
      <c r="A1" s="1" t="s">
        <v>87</v>
      </c>
      <c r="B1" s="1"/>
      <c r="C1" s="1"/>
      <c r="D1" s="1"/>
      <c r="E1" s="1"/>
      <c r="F1" s="1"/>
      <c r="G1" s="1"/>
      <c r="H1" s="1"/>
    </row>
    <row r="2" spans="1:8">
      <c r="A2" s="2" t="s">
        <v>1</v>
      </c>
      <c r="B2" s="2" t="s">
        <v>37</v>
      </c>
      <c r="C2" s="2" t="s">
        <v>38</v>
      </c>
      <c r="D2" s="2" t="s">
        <v>6</v>
      </c>
      <c r="E2" s="2" t="s">
        <v>39</v>
      </c>
      <c r="F2" s="2" t="s">
        <v>8</v>
      </c>
      <c r="G2" s="3" t="s">
        <v>9</v>
      </c>
      <c r="H2" s="3" t="s">
        <v>10</v>
      </c>
    </row>
    <row r="3" spans="1:8">
      <c r="A3" s="4"/>
      <c r="B3" s="5" t="s">
        <v>88</v>
      </c>
      <c r="C3" s="6"/>
      <c r="D3" s="6"/>
      <c r="E3" s="6"/>
      <c r="F3" s="6"/>
      <c r="G3" s="6"/>
      <c r="H3" s="7"/>
    </row>
    <row r="4" ht="178.4" spans="1:8">
      <c r="A4" s="8">
        <v>1</v>
      </c>
      <c r="B4" s="9" t="s">
        <v>89</v>
      </c>
      <c r="C4" s="10" t="s">
        <v>90</v>
      </c>
      <c r="D4" s="11" t="s">
        <v>91</v>
      </c>
      <c r="E4" s="12">
        <v>1</v>
      </c>
      <c r="F4" s="12"/>
      <c r="G4" s="13"/>
      <c r="H4" s="14"/>
    </row>
    <row r="5" ht="190.5" spans="1:8">
      <c r="A5" s="8">
        <v>2</v>
      </c>
      <c r="B5" s="9" t="s">
        <v>43</v>
      </c>
      <c r="C5" s="10" t="s">
        <v>44</v>
      </c>
      <c r="D5" s="11" t="s">
        <v>91</v>
      </c>
      <c r="E5" s="12">
        <v>1</v>
      </c>
      <c r="F5" s="12"/>
      <c r="G5" s="14"/>
      <c r="H5" s="14"/>
    </row>
    <row r="6" ht="38.25" spans="1:8">
      <c r="A6" s="8">
        <v>3</v>
      </c>
      <c r="B6" s="15" t="s">
        <v>45</v>
      </c>
      <c r="C6" s="10" t="s">
        <v>46</v>
      </c>
      <c r="D6" s="11" t="s">
        <v>91</v>
      </c>
      <c r="E6" s="12">
        <v>1</v>
      </c>
      <c r="F6" s="12"/>
      <c r="G6" s="14"/>
      <c r="H6" s="14"/>
    </row>
    <row r="7" ht="76.45" spans="1:8">
      <c r="A7" s="8">
        <v>4</v>
      </c>
      <c r="B7" s="15" t="s">
        <v>47</v>
      </c>
      <c r="C7" s="10" t="s">
        <v>48</v>
      </c>
      <c r="D7" s="11" t="s">
        <v>91</v>
      </c>
      <c r="E7" s="12">
        <v>1</v>
      </c>
      <c r="F7" s="12"/>
      <c r="G7" s="14"/>
      <c r="H7" s="14"/>
    </row>
    <row r="8" ht="89.2" spans="1:8">
      <c r="A8" s="8">
        <v>5</v>
      </c>
      <c r="B8" s="15" t="s">
        <v>49</v>
      </c>
      <c r="C8" s="10" t="s">
        <v>50</v>
      </c>
      <c r="D8" s="11" t="s">
        <v>91</v>
      </c>
      <c r="E8" s="12">
        <v>1</v>
      </c>
      <c r="F8" s="12"/>
      <c r="G8" s="14"/>
      <c r="H8" s="14"/>
    </row>
    <row r="9" spans="1:8">
      <c r="A9" s="4"/>
      <c r="B9" s="5" t="s">
        <v>92</v>
      </c>
      <c r="C9" s="6"/>
      <c r="D9" s="6"/>
      <c r="E9" s="6"/>
      <c r="F9" s="6"/>
      <c r="G9" s="6"/>
      <c r="H9" s="7"/>
    </row>
    <row r="10" ht="178.4" spans="1:8">
      <c r="A10" s="8">
        <v>1</v>
      </c>
      <c r="B10" s="9" t="s">
        <v>89</v>
      </c>
      <c r="C10" s="10" t="s">
        <v>90</v>
      </c>
      <c r="D10" s="11" t="s">
        <v>91</v>
      </c>
      <c r="E10" s="12">
        <v>1</v>
      </c>
      <c r="F10" s="12"/>
      <c r="G10" s="13"/>
      <c r="H10" s="14"/>
    </row>
    <row r="11" ht="190.5" spans="1:8">
      <c r="A11" s="8">
        <v>2</v>
      </c>
      <c r="B11" s="9" t="s">
        <v>43</v>
      </c>
      <c r="C11" s="10" t="s">
        <v>44</v>
      </c>
      <c r="D11" s="11" t="s">
        <v>91</v>
      </c>
      <c r="E11" s="12">
        <v>3</v>
      </c>
      <c r="F11" s="12"/>
      <c r="G11" s="14"/>
      <c r="H11" s="14"/>
    </row>
    <row r="12" ht="38.25" spans="1:8">
      <c r="A12" s="8">
        <v>3</v>
      </c>
      <c r="B12" s="15" t="s">
        <v>45</v>
      </c>
      <c r="C12" s="10" t="s">
        <v>46</v>
      </c>
      <c r="D12" s="11" t="s">
        <v>91</v>
      </c>
      <c r="E12" s="12">
        <v>1</v>
      </c>
      <c r="F12" s="12"/>
      <c r="G12" s="14"/>
      <c r="H12" s="14"/>
    </row>
    <row r="13" ht="76.45" spans="1:8">
      <c r="A13" s="8">
        <v>4</v>
      </c>
      <c r="B13" s="15" t="s">
        <v>47</v>
      </c>
      <c r="C13" s="10" t="s">
        <v>48</v>
      </c>
      <c r="D13" s="11" t="s">
        <v>91</v>
      </c>
      <c r="E13" s="12">
        <v>1</v>
      </c>
      <c r="F13" s="12"/>
      <c r="G13" s="14"/>
      <c r="H13" s="14"/>
    </row>
    <row r="14" ht="89.2" spans="1:8">
      <c r="A14" s="8">
        <v>5</v>
      </c>
      <c r="B14" s="15" t="s">
        <v>49</v>
      </c>
      <c r="C14" s="10" t="s">
        <v>50</v>
      </c>
      <c r="D14" s="11" t="s">
        <v>91</v>
      </c>
      <c r="E14" s="12">
        <v>1</v>
      </c>
      <c r="F14" s="12"/>
      <c r="G14" s="14"/>
      <c r="H14" s="14"/>
    </row>
    <row r="15" spans="1:8">
      <c r="A15" s="4"/>
      <c r="B15" s="5" t="s">
        <v>93</v>
      </c>
      <c r="C15" s="6"/>
      <c r="D15" s="6"/>
      <c r="E15" s="6"/>
      <c r="F15" s="6"/>
      <c r="G15" s="6"/>
      <c r="H15" s="7"/>
    </row>
    <row r="16" ht="178.4" spans="1:8">
      <c r="A16" s="8">
        <v>1</v>
      </c>
      <c r="B16" s="9" t="s">
        <v>89</v>
      </c>
      <c r="C16" s="10" t="s">
        <v>90</v>
      </c>
      <c r="D16" s="11" t="s">
        <v>91</v>
      </c>
      <c r="E16" s="12">
        <v>1</v>
      </c>
      <c r="F16" s="12"/>
      <c r="G16" s="13"/>
      <c r="H16" s="14"/>
    </row>
    <row r="17" ht="190.5" spans="1:8">
      <c r="A17" s="8">
        <v>2</v>
      </c>
      <c r="B17" s="9" t="s">
        <v>43</v>
      </c>
      <c r="C17" s="10" t="s">
        <v>44</v>
      </c>
      <c r="D17" s="11" t="s">
        <v>91</v>
      </c>
      <c r="E17" s="12">
        <v>2</v>
      </c>
      <c r="F17" s="12"/>
      <c r="G17" s="14"/>
      <c r="H17" s="14"/>
    </row>
    <row r="18" ht="38.25" spans="1:8">
      <c r="A18" s="8">
        <v>3</v>
      </c>
      <c r="B18" s="15" t="s">
        <v>45</v>
      </c>
      <c r="C18" s="10" t="s">
        <v>46</v>
      </c>
      <c r="D18" s="11" t="s">
        <v>91</v>
      </c>
      <c r="E18" s="12">
        <v>1</v>
      </c>
      <c r="F18" s="12"/>
      <c r="G18" s="14"/>
      <c r="H18" s="14"/>
    </row>
    <row r="19" ht="76.45" spans="1:8">
      <c r="A19" s="8">
        <v>4</v>
      </c>
      <c r="B19" s="15" t="s">
        <v>47</v>
      </c>
      <c r="C19" s="10" t="s">
        <v>48</v>
      </c>
      <c r="D19" s="11" t="s">
        <v>91</v>
      </c>
      <c r="E19" s="12">
        <v>1</v>
      </c>
      <c r="F19" s="12"/>
      <c r="G19" s="14"/>
      <c r="H19" s="14"/>
    </row>
    <row r="20" ht="89.2" spans="1:8">
      <c r="A20" s="8">
        <v>5</v>
      </c>
      <c r="B20" s="15" t="s">
        <v>49</v>
      </c>
      <c r="C20" s="10" t="s">
        <v>50</v>
      </c>
      <c r="D20" s="11" t="s">
        <v>91</v>
      </c>
      <c r="E20" s="12">
        <v>1</v>
      </c>
      <c r="F20" s="12"/>
      <c r="G20" s="14"/>
      <c r="H20" s="14"/>
    </row>
    <row r="21" spans="1:8">
      <c r="A21" s="4"/>
      <c r="B21" s="5" t="s">
        <v>94</v>
      </c>
      <c r="C21" s="6"/>
      <c r="D21" s="6"/>
      <c r="E21" s="6"/>
      <c r="F21" s="6"/>
      <c r="G21" s="6"/>
      <c r="H21" s="7"/>
    </row>
    <row r="22" ht="178.4" spans="1:8">
      <c r="A22" s="8">
        <v>1</v>
      </c>
      <c r="B22" s="9" t="s">
        <v>89</v>
      </c>
      <c r="C22" s="10" t="s">
        <v>90</v>
      </c>
      <c r="D22" s="11" t="s">
        <v>91</v>
      </c>
      <c r="E22" s="12">
        <v>1</v>
      </c>
      <c r="F22" s="12"/>
      <c r="G22" s="13"/>
      <c r="H22" s="14"/>
    </row>
    <row r="23" ht="190.5" spans="1:8">
      <c r="A23" s="8">
        <v>2</v>
      </c>
      <c r="B23" s="9" t="s">
        <v>43</v>
      </c>
      <c r="C23" s="10" t="s">
        <v>44</v>
      </c>
      <c r="D23" s="11" t="s">
        <v>91</v>
      </c>
      <c r="E23" s="12">
        <v>1</v>
      </c>
      <c r="F23" s="12"/>
      <c r="G23" s="14"/>
      <c r="H23" s="14"/>
    </row>
    <row r="24" ht="38.25" spans="1:8">
      <c r="A24" s="8">
        <v>3</v>
      </c>
      <c r="B24" s="15" t="s">
        <v>45</v>
      </c>
      <c r="C24" s="10" t="s">
        <v>46</v>
      </c>
      <c r="D24" s="11" t="s">
        <v>91</v>
      </c>
      <c r="E24" s="12">
        <v>1</v>
      </c>
      <c r="F24" s="12"/>
      <c r="G24" s="14"/>
      <c r="H24" s="14"/>
    </row>
    <row r="25" ht="76.45" spans="1:8">
      <c r="A25" s="8">
        <v>4</v>
      </c>
      <c r="B25" s="15" t="s">
        <v>47</v>
      </c>
      <c r="C25" s="10" t="s">
        <v>48</v>
      </c>
      <c r="D25" s="11" t="s">
        <v>91</v>
      </c>
      <c r="E25" s="12">
        <v>1</v>
      </c>
      <c r="F25" s="12"/>
      <c r="G25" s="14"/>
      <c r="H25" s="14"/>
    </row>
    <row r="26" ht="89.2" spans="1:8">
      <c r="A26" s="8">
        <v>5</v>
      </c>
      <c r="B26" s="15" t="s">
        <v>49</v>
      </c>
      <c r="C26" s="10" t="s">
        <v>50</v>
      </c>
      <c r="D26" s="11" t="s">
        <v>91</v>
      </c>
      <c r="E26" s="12">
        <v>1</v>
      </c>
      <c r="F26" s="12"/>
      <c r="G26" s="14"/>
      <c r="H26" s="14"/>
    </row>
    <row r="27" spans="1:8">
      <c r="A27" s="16"/>
      <c r="B27" s="48" t="s">
        <v>95</v>
      </c>
      <c r="C27" s="6"/>
      <c r="D27" s="6"/>
      <c r="E27" s="6"/>
      <c r="F27" s="6"/>
      <c r="G27" s="6"/>
      <c r="H27" s="7"/>
    </row>
    <row r="28" ht="178.4" spans="1:8">
      <c r="A28" s="8">
        <v>1</v>
      </c>
      <c r="B28" s="9" t="s">
        <v>89</v>
      </c>
      <c r="C28" s="10" t="s">
        <v>90</v>
      </c>
      <c r="D28" s="11" t="s">
        <v>91</v>
      </c>
      <c r="E28" s="12">
        <v>1</v>
      </c>
      <c r="F28" s="12"/>
      <c r="G28" s="13"/>
      <c r="H28" s="14"/>
    </row>
    <row r="29" ht="241.5" spans="1:8">
      <c r="A29" s="8">
        <v>2</v>
      </c>
      <c r="B29" s="9" t="s">
        <v>41</v>
      </c>
      <c r="C29" s="10" t="s">
        <v>42</v>
      </c>
      <c r="D29" s="11" t="s">
        <v>91</v>
      </c>
      <c r="E29" s="12">
        <v>16</v>
      </c>
      <c r="F29" s="12"/>
      <c r="G29" s="14"/>
      <c r="H29" s="14"/>
    </row>
    <row r="30" ht="190.5" spans="1:8">
      <c r="A30" s="8">
        <v>3</v>
      </c>
      <c r="B30" s="9" t="s">
        <v>43</v>
      </c>
      <c r="C30" s="10" t="s">
        <v>44</v>
      </c>
      <c r="D30" s="11" t="s">
        <v>91</v>
      </c>
      <c r="E30" s="12">
        <v>2</v>
      </c>
      <c r="F30" s="12"/>
      <c r="G30" s="14"/>
      <c r="H30" s="14"/>
    </row>
    <row r="31" ht="38.25" spans="1:8">
      <c r="A31" s="8">
        <v>5</v>
      </c>
      <c r="B31" s="15" t="s">
        <v>45</v>
      </c>
      <c r="C31" s="10" t="s">
        <v>46</v>
      </c>
      <c r="D31" s="11" t="s">
        <v>91</v>
      </c>
      <c r="E31" s="12">
        <v>1</v>
      </c>
      <c r="F31" s="12"/>
      <c r="G31" s="14"/>
      <c r="H31" s="14"/>
    </row>
    <row r="32" ht="76.45" spans="1:8">
      <c r="A32" s="8">
        <v>6</v>
      </c>
      <c r="B32" s="15" t="s">
        <v>47</v>
      </c>
      <c r="C32" s="10" t="s">
        <v>48</v>
      </c>
      <c r="D32" s="11" t="s">
        <v>91</v>
      </c>
      <c r="E32" s="12">
        <v>3</v>
      </c>
      <c r="F32" s="12"/>
      <c r="G32" s="14"/>
      <c r="H32" s="14"/>
    </row>
    <row r="33" ht="89.2" spans="1:8">
      <c r="A33" s="8">
        <v>7</v>
      </c>
      <c r="B33" s="15" t="s">
        <v>49</v>
      </c>
      <c r="C33" s="10" t="s">
        <v>50</v>
      </c>
      <c r="D33" s="11" t="s">
        <v>91</v>
      </c>
      <c r="E33" s="12">
        <v>1</v>
      </c>
      <c r="F33" s="12"/>
      <c r="G33" s="14"/>
      <c r="H33" s="14"/>
    </row>
    <row r="34" spans="1:8">
      <c r="A34" s="4"/>
      <c r="B34" s="5" t="s">
        <v>96</v>
      </c>
      <c r="C34" s="6"/>
      <c r="D34" s="6"/>
      <c r="E34" s="6"/>
      <c r="F34" s="6"/>
      <c r="G34" s="6"/>
      <c r="H34" s="7"/>
    </row>
    <row r="35" ht="178.4" spans="1:8">
      <c r="A35" s="8">
        <v>1</v>
      </c>
      <c r="B35" s="9" t="s">
        <v>89</v>
      </c>
      <c r="C35" s="10" t="s">
        <v>90</v>
      </c>
      <c r="D35" s="11" t="s">
        <v>91</v>
      </c>
      <c r="E35" s="12">
        <v>1</v>
      </c>
      <c r="F35" s="12"/>
      <c r="G35" s="13"/>
      <c r="H35" s="14"/>
    </row>
    <row r="36" ht="241.5" spans="1:8">
      <c r="A36" s="8">
        <v>2</v>
      </c>
      <c r="B36" s="9" t="s">
        <v>41</v>
      </c>
      <c r="C36" s="10" t="s">
        <v>42</v>
      </c>
      <c r="D36" s="11" t="s">
        <v>91</v>
      </c>
      <c r="E36" s="12">
        <v>14</v>
      </c>
      <c r="F36" s="12"/>
      <c r="G36" s="14"/>
      <c r="H36" s="14"/>
    </row>
    <row r="37" ht="190.5" spans="1:8">
      <c r="A37" s="8">
        <v>3</v>
      </c>
      <c r="B37" s="9" t="s">
        <v>43</v>
      </c>
      <c r="C37" s="10" t="s">
        <v>44</v>
      </c>
      <c r="D37" s="11" t="s">
        <v>91</v>
      </c>
      <c r="E37" s="12">
        <v>2</v>
      </c>
      <c r="F37" s="12"/>
      <c r="G37" s="14"/>
      <c r="H37" s="14"/>
    </row>
    <row r="38" ht="38.25" spans="1:8">
      <c r="A38" s="8">
        <v>5</v>
      </c>
      <c r="B38" s="15" t="s">
        <v>45</v>
      </c>
      <c r="C38" s="10" t="s">
        <v>46</v>
      </c>
      <c r="D38" s="11" t="s">
        <v>91</v>
      </c>
      <c r="E38" s="12">
        <v>1</v>
      </c>
      <c r="F38" s="12"/>
      <c r="G38" s="14"/>
      <c r="H38" s="14"/>
    </row>
    <row r="39" ht="76.45" spans="1:8">
      <c r="A39" s="8">
        <v>6</v>
      </c>
      <c r="B39" s="15" t="s">
        <v>47</v>
      </c>
      <c r="C39" s="10" t="s">
        <v>48</v>
      </c>
      <c r="D39" s="11" t="s">
        <v>91</v>
      </c>
      <c r="E39" s="12">
        <v>2</v>
      </c>
      <c r="F39" s="12"/>
      <c r="G39" s="14"/>
      <c r="H39" s="14"/>
    </row>
    <row r="40" ht="89.2" spans="1:8">
      <c r="A40" s="8">
        <v>7</v>
      </c>
      <c r="B40" s="15" t="s">
        <v>49</v>
      </c>
      <c r="C40" s="10" t="s">
        <v>50</v>
      </c>
      <c r="D40" s="11" t="s">
        <v>91</v>
      </c>
      <c r="E40" s="12">
        <v>1</v>
      </c>
      <c r="F40" s="12"/>
      <c r="G40" s="14"/>
      <c r="H40" s="14"/>
    </row>
    <row r="41" spans="1:8">
      <c r="A41" s="4"/>
      <c r="B41" s="5" t="s">
        <v>97</v>
      </c>
      <c r="C41" s="6"/>
      <c r="D41" s="6"/>
      <c r="E41" s="6"/>
      <c r="F41" s="6"/>
      <c r="G41" s="6"/>
      <c r="H41" s="7"/>
    </row>
    <row r="42" ht="178.4" spans="1:8">
      <c r="A42" s="8">
        <v>1</v>
      </c>
      <c r="B42" s="9" t="s">
        <v>89</v>
      </c>
      <c r="C42" s="10" t="s">
        <v>90</v>
      </c>
      <c r="D42" s="11" t="s">
        <v>91</v>
      </c>
      <c r="E42" s="12">
        <v>1</v>
      </c>
      <c r="F42" s="12"/>
      <c r="G42" s="13"/>
      <c r="H42" s="14"/>
    </row>
    <row r="43" ht="241.5" spans="1:8">
      <c r="A43" s="8">
        <v>2</v>
      </c>
      <c r="B43" s="9" t="s">
        <v>41</v>
      </c>
      <c r="C43" s="10" t="s">
        <v>42</v>
      </c>
      <c r="D43" s="11" t="s">
        <v>91</v>
      </c>
      <c r="E43" s="12">
        <v>4</v>
      </c>
      <c r="F43" s="12"/>
      <c r="G43" s="14"/>
      <c r="H43" s="14"/>
    </row>
    <row r="44" ht="190.5" spans="1:8">
      <c r="A44" s="8">
        <v>3</v>
      </c>
      <c r="B44" s="9" t="s">
        <v>43</v>
      </c>
      <c r="C44" s="10" t="s">
        <v>44</v>
      </c>
      <c r="D44" s="11" t="s">
        <v>91</v>
      </c>
      <c r="E44" s="12">
        <v>1</v>
      </c>
      <c r="F44" s="12"/>
      <c r="G44" s="14"/>
      <c r="H44" s="14"/>
    </row>
    <row r="45" ht="38.25" spans="1:8">
      <c r="A45" s="8">
        <v>5</v>
      </c>
      <c r="B45" s="15" t="s">
        <v>45</v>
      </c>
      <c r="C45" s="10" t="s">
        <v>46</v>
      </c>
      <c r="D45" s="11" t="s">
        <v>91</v>
      </c>
      <c r="E45" s="12">
        <v>1</v>
      </c>
      <c r="F45" s="12"/>
      <c r="G45" s="14"/>
      <c r="H45" s="14"/>
    </row>
    <row r="46" ht="76.45" spans="1:8">
      <c r="A46" s="8">
        <v>6</v>
      </c>
      <c r="B46" s="15" t="s">
        <v>47</v>
      </c>
      <c r="C46" s="10" t="s">
        <v>48</v>
      </c>
      <c r="D46" s="11" t="s">
        <v>91</v>
      </c>
      <c r="E46" s="12">
        <v>1</v>
      </c>
      <c r="F46" s="12"/>
      <c r="G46" s="14"/>
      <c r="H46" s="14"/>
    </row>
    <row r="47" ht="89.2" spans="1:8">
      <c r="A47" s="8">
        <v>7</v>
      </c>
      <c r="B47" s="15" t="s">
        <v>49</v>
      </c>
      <c r="C47" s="10" t="s">
        <v>50</v>
      </c>
      <c r="D47" s="11" t="s">
        <v>91</v>
      </c>
      <c r="E47" s="12">
        <v>1</v>
      </c>
      <c r="F47" s="12"/>
      <c r="G47" s="14"/>
      <c r="H47" s="14"/>
    </row>
    <row r="48" spans="1:8">
      <c r="A48" s="4"/>
      <c r="B48" s="5" t="s">
        <v>98</v>
      </c>
      <c r="C48" s="6"/>
      <c r="D48" s="6"/>
      <c r="E48" s="6"/>
      <c r="F48" s="6"/>
      <c r="G48" s="6"/>
      <c r="H48" s="7"/>
    </row>
    <row r="49" ht="178.4" spans="1:8">
      <c r="A49" s="8">
        <v>1</v>
      </c>
      <c r="B49" s="9" t="s">
        <v>89</v>
      </c>
      <c r="C49" s="10" t="s">
        <v>90</v>
      </c>
      <c r="D49" s="11" t="s">
        <v>91</v>
      </c>
      <c r="E49" s="12">
        <v>1</v>
      </c>
      <c r="F49" s="12"/>
      <c r="G49" s="13"/>
      <c r="H49" s="14"/>
    </row>
    <row r="50" ht="241.5" spans="1:8">
      <c r="A50" s="8">
        <v>2</v>
      </c>
      <c r="B50" s="9" t="s">
        <v>41</v>
      </c>
      <c r="C50" s="10" t="s">
        <v>42</v>
      </c>
      <c r="D50" s="11" t="s">
        <v>91</v>
      </c>
      <c r="E50" s="12">
        <v>12</v>
      </c>
      <c r="F50" s="12"/>
      <c r="G50" s="14"/>
      <c r="H50" s="14"/>
    </row>
    <row r="51" ht="190.5" spans="1:8">
      <c r="A51" s="8">
        <v>3</v>
      </c>
      <c r="B51" s="9" t="s">
        <v>43</v>
      </c>
      <c r="C51" s="10" t="s">
        <v>44</v>
      </c>
      <c r="D51" s="11" t="s">
        <v>91</v>
      </c>
      <c r="E51" s="12">
        <v>2</v>
      </c>
      <c r="F51" s="12"/>
      <c r="G51" s="14"/>
      <c r="H51" s="14"/>
    </row>
    <row r="52" ht="38.25" spans="1:8">
      <c r="A52" s="8">
        <v>5</v>
      </c>
      <c r="B52" s="15" t="s">
        <v>45</v>
      </c>
      <c r="C52" s="10" t="s">
        <v>46</v>
      </c>
      <c r="D52" s="11" t="s">
        <v>91</v>
      </c>
      <c r="E52" s="12">
        <v>1</v>
      </c>
      <c r="F52" s="12"/>
      <c r="G52" s="14"/>
      <c r="H52" s="14"/>
    </row>
    <row r="53" ht="76.45" spans="1:8">
      <c r="A53" s="8">
        <v>6</v>
      </c>
      <c r="B53" s="15" t="s">
        <v>47</v>
      </c>
      <c r="C53" s="10" t="s">
        <v>48</v>
      </c>
      <c r="D53" s="11" t="s">
        <v>91</v>
      </c>
      <c r="E53" s="12">
        <v>2</v>
      </c>
      <c r="F53" s="12"/>
      <c r="G53" s="14"/>
      <c r="H53" s="14"/>
    </row>
    <row r="54" ht="89.2" spans="1:8">
      <c r="A54" s="8">
        <v>7</v>
      </c>
      <c r="B54" s="15" t="s">
        <v>49</v>
      </c>
      <c r="C54" s="10" t="s">
        <v>50</v>
      </c>
      <c r="D54" s="11" t="s">
        <v>91</v>
      </c>
      <c r="E54" s="12">
        <v>1</v>
      </c>
      <c r="F54" s="12"/>
      <c r="G54" s="14"/>
      <c r="H54" s="14"/>
    </row>
    <row r="55" spans="1:8">
      <c r="A55" s="4"/>
      <c r="B55" s="5" t="s">
        <v>99</v>
      </c>
      <c r="C55" s="6"/>
      <c r="D55" s="6"/>
      <c r="E55" s="6"/>
      <c r="F55" s="6"/>
      <c r="G55" s="6"/>
      <c r="H55" s="7"/>
    </row>
    <row r="56" ht="38.25" spans="1:8">
      <c r="A56" s="8">
        <v>1</v>
      </c>
      <c r="B56" s="8" t="s">
        <v>100</v>
      </c>
      <c r="C56" s="17" t="s">
        <v>101</v>
      </c>
      <c r="D56" s="11" t="s">
        <v>13</v>
      </c>
      <c r="E56" s="12">
        <v>1</v>
      </c>
      <c r="F56" s="12"/>
      <c r="G56" s="13"/>
      <c r="H56" s="14"/>
    </row>
    <row r="57" ht="29" customHeight="1" spans="1:8">
      <c r="A57" s="18" t="s">
        <v>34</v>
      </c>
      <c r="B57" s="19"/>
      <c r="C57" s="19"/>
      <c r="D57" s="19"/>
      <c r="E57" s="19"/>
      <c r="F57" s="19"/>
      <c r="G57" s="20"/>
      <c r="H57" s="11"/>
    </row>
    <row r="58" ht="39" customHeight="1" spans="1:8">
      <c r="A58" s="21" t="s">
        <v>55</v>
      </c>
      <c r="B58" s="22"/>
      <c r="C58" s="22"/>
      <c r="D58" s="22"/>
      <c r="E58" s="22"/>
      <c r="F58" s="22"/>
      <c r="G58" s="22"/>
      <c r="H58" s="22"/>
    </row>
  </sheetData>
  <mergeCells count="12">
    <mergeCell ref="A1:H1"/>
    <mergeCell ref="B3:H3"/>
    <mergeCell ref="B9:H9"/>
    <mergeCell ref="B15:H15"/>
    <mergeCell ref="B21:H21"/>
    <mergeCell ref="B27:H27"/>
    <mergeCell ref="B34:H34"/>
    <mergeCell ref="B41:H41"/>
    <mergeCell ref="B48:H48"/>
    <mergeCell ref="B55:H55"/>
    <mergeCell ref="A57:G57"/>
    <mergeCell ref="A58:H58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1.和庄-工程灯具</vt:lpstr>
      <vt:lpstr>2.和庄-灯光智控系统</vt:lpstr>
      <vt:lpstr>3.临湖楼-工程灯具</vt:lpstr>
      <vt:lpstr>4.临湖楼-灯光智控系统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cdn8</dc:creator>
  <cp:lastModifiedBy>方飞</cp:lastModifiedBy>
  <dcterms:created xsi:type="dcterms:W3CDTF">2024-02-23T05:15:00Z</dcterms:created>
  <dcterms:modified xsi:type="dcterms:W3CDTF">2024-11-14T02:10:13Z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428C1972410D49108D2B16FFFF721785_13</vt:lpwstr>
  </property>
  <property fmtid="{D5CDD505-2E9C-101B-9397-08002B2CF9AE}" pid="3" name="KSOProductBuildVer">
    <vt:lpwstr>2052-12.1.0.18608</vt:lpwstr>
  </property>
</Properties>
</file>